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LARA ACOSTA\VIGENCIA 2016\INFORMACION PAGINA WEB\PLAN ANUAL DE ADQUISICIONES\"/>
    </mc:Choice>
  </mc:AlternateContent>
  <bookViews>
    <workbookView xWindow="0" yWindow="0" windowWidth="28800" windowHeight="12435" activeTab="1"/>
  </bookViews>
  <sheets>
    <sheet name="CUADRO PAA 2016" sheetId="4" r:id="rId1"/>
    <sheet name="PLAN DE ADQUISICIONES 2016" sheetId="5" r:id="rId2"/>
    <sheet name="ADICIONES A CONTRATOS" sheetId="7" r:id="rId3"/>
    <sheet name="INVERSIÓN " sheetId="8" r:id="rId4"/>
  </sheets>
  <definedNames>
    <definedName name="_xlnm._FilterDatabase" localSheetId="2" hidden="1">'ADICIONES A CONTRATOS'!$A$5:$BH$17</definedName>
    <definedName name="_xlnm._FilterDatabase" localSheetId="3" hidden="1">'INVERSIÓN '!$A$4:$J$83</definedName>
    <definedName name="_xlnm._FilterDatabase" localSheetId="1" hidden="1">'PLAN DE ADQUISICIONES 2016'!$A$6:$IC$147</definedName>
    <definedName name="_xlnm.Print_Area" localSheetId="3">'INVERSIÓN '!$A$1:$G$83</definedName>
    <definedName name="_xlnm.Print_Area" localSheetId="1">'PLAN DE ADQUISICIONES 2016'!$A$1:$U$151</definedName>
    <definedName name="_xlnm.Print_Titles" localSheetId="3">'INVERSIÓN '!$4:$4</definedName>
    <definedName name="_xlnm.Print_Titles" localSheetId="1">'PLAN DE ADQUISICIONES 2016'!$C:$Q,'PLAN DE ADQUISICIONES 2016'!$6:$6</definedName>
  </definedNames>
  <calcPr calcId="152511"/>
</workbook>
</file>

<file path=xl/calcChain.xml><?xml version="1.0" encoding="utf-8"?>
<calcChain xmlns="http://schemas.openxmlformats.org/spreadsheetml/2006/main">
  <c r="D34" i="8" l="1"/>
  <c r="E34" i="8"/>
  <c r="C34" i="8"/>
  <c r="C28" i="8"/>
  <c r="E30" i="8"/>
  <c r="C23" i="8"/>
  <c r="C22" i="8"/>
  <c r="C21" i="8"/>
  <c r="C16" i="8"/>
  <c r="C11" i="8"/>
  <c r="C10" i="8"/>
  <c r="C8" i="8"/>
  <c r="C7" i="8"/>
  <c r="C5" i="8"/>
  <c r="J43" i="4" l="1"/>
  <c r="E37" i="4" l="1"/>
  <c r="E34" i="4"/>
  <c r="E32" i="4"/>
  <c r="E30" i="4"/>
  <c r="E28" i="4"/>
  <c r="E26" i="4"/>
  <c r="E24" i="4"/>
  <c r="E23" i="4"/>
  <c r="E22" i="4"/>
  <c r="E21" i="4"/>
  <c r="E19" i="4"/>
  <c r="E18" i="4"/>
  <c r="E17" i="4"/>
  <c r="E16" i="4"/>
  <c r="E15" i="4"/>
  <c r="E11" i="4"/>
  <c r="D32" i="4"/>
  <c r="A8" i="5" l="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7"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8" i="5" s="1"/>
  <c r="A119" i="5" s="1"/>
  <c r="A120"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I45" i="5" l="1"/>
  <c r="I63" i="5"/>
  <c r="O104" i="5" l="1"/>
  <c r="I103" i="5"/>
  <c r="O101" i="5" l="1"/>
  <c r="O146" i="5" l="1"/>
  <c r="O145" i="5"/>
  <c r="O144" i="5"/>
  <c r="O143" i="5"/>
  <c r="O142" i="5"/>
  <c r="O141" i="5"/>
  <c r="O103" i="5" l="1"/>
  <c r="O52" i="5"/>
  <c r="I70" i="5" l="1"/>
  <c r="D24" i="4" s="1"/>
  <c r="D26" i="4" l="1"/>
  <c r="F35" i="4"/>
  <c r="I35" i="4"/>
  <c r="F43" i="4"/>
  <c r="J42" i="4"/>
  <c r="E42" i="4"/>
  <c r="G42" i="4" s="1"/>
  <c r="D42" i="4"/>
  <c r="H42" i="4" s="1"/>
  <c r="J40" i="4"/>
  <c r="H40" i="4"/>
  <c r="G40" i="4"/>
  <c r="E35" i="4"/>
  <c r="D37" i="4"/>
  <c r="H37" i="4" s="1"/>
  <c r="G38" i="4"/>
  <c r="H38" i="4"/>
  <c r="J38" i="4"/>
  <c r="J37" i="4"/>
  <c r="J36" i="4"/>
  <c r="H36" i="4"/>
  <c r="G36" i="4"/>
  <c r="J34" i="4"/>
  <c r="G34" i="4"/>
  <c r="D34" i="4"/>
  <c r="H34" i="4" s="1"/>
  <c r="H35" i="4" l="1"/>
  <c r="J35" i="4"/>
  <c r="G37" i="4"/>
  <c r="G35" i="4" s="1"/>
  <c r="D35" i="4"/>
  <c r="G32" i="4"/>
  <c r="G31" i="4"/>
  <c r="H31" i="4"/>
  <c r="J31" i="4"/>
  <c r="J32" i="4"/>
  <c r="G33" i="4"/>
  <c r="H33" i="4"/>
  <c r="J33" i="4"/>
  <c r="J30" i="4"/>
  <c r="G30" i="4"/>
  <c r="D30" i="4"/>
  <c r="H30" i="4" s="1"/>
  <c r="J28" i="4"/>
  <c r="J27" i="4" s="1"/>
  <c r="G28" i="4"/>
  <c r="D28" i="4"/>
  <c r="H28" i="4" s="1"/>
  <c r="J26" i="4"/>
  <c r="F26" i="4"/>
  <c r="G24" i="4"/>
  <c r="H24" i="4"/>
  <c r="G23" i="4"/>
  <c r="D23" i="4"/>
  <c r="H23" i="4" s="1"/>
  <c r="J22" i="4"/>
  <c r="J23" i="4"/>
  <c r="J24" i="4"/>
  <c r="G22" i="4"/>
  <c r="D22" i="4"/>
  <c r="H22" i="4" s="1"/>
  <c r="J21" i="4"/>
  <c r="G21" i="4"/>
  <c r="D21" i="4"/>
  <c r="H21" i="4" s="1"/>
  <c r="J19" i="4"/>
  <c r="D19" i="4"/>
  <c r="D18" i="4"/>
  <c r="D17" i="4"/>
  <c r="G26" i="4" l="1"/>
  <c r="H26" i="4"/>
  <c r="G16" i="4"/>
  <c r="J16" i="4"/>
  <c r="J17" i="4"/>
  <c r="J18" i="4"/>
  <c r="J15" i="4"/>
  <c r="J11" i="4"/>
  <c r="J12" i="4"/>
  <c r="F11" i="4" l="1"/>
  <c r="G11" i="4" l="1"/>
  <c r="E54" i="8" l="1"/>
  <c r="E55" i="8"/>
  <c r="E56" i="8"/>
  <c r="E57" i="8"/>
  <c r="E58" i="8"/>
  <c r="E59" i="8"/>
  <c r="E60" i="8"/>
  <c r="E61" i="8"/>
  <c r="E62" i="8"/>
  <c r="E63" i="8"/>
  <c r="E64" i="8"/>
  <c r="E67" i="8"/>
  <c r="E68" i="8"/>
  <c r="E53" i="8"/>
  <c r="E65" i="8" s="1"/>
  <c r="D65" i="8"/>
  <c r="E37" i="8"/>
  <c r="E38" i="8"/>
  <c r="E39" i="8"/>
  <c r="E40" i="8"/>
  <c r="E41" i="8"/>
  <c r="E43" i="8"/>
  <c r="E44" i="8"/>
  <c r="E45" i="8"/>
  <c r="E46" i="8"/>
  <c r="E47" i="8"/>
  <c r="E36" i="8"/>
  <c r="E48" i="8" s="1"/>
  <c r="D48" i="8"/>
  <c r="D42" i="8"/>
  <c r="C42" i="8"/>
  <c r="E42" i="8" s="1"/>
  <c r="E27" i="8"/>
  <c r="E28" i="8"/>
  <c r="E29" i="8"/>
  <c r="E31" i="8"/>
  <c r="E32" i="8"/>
  <c r="E33" i="8"/>
  <c r="E26" i="8"/>
  <c r="E6" i="8"/>
  <c r="E9" i="8"/>
  <c r="E12" i="8"/>
  <c r="E13" i="8"/>
  <c r="E14" i="8"/>
  <c r="E15" i="8"/>
  <c r="E17" i="8"/>
  <c r="E18" i="8"/>
  <c r="E19" i="8"/>
  <c r="E20" i="8"/>
  <c r="E23" i="8"/>
  <c r="D24" i="8"/>
  <c r="E22" i="8"/>
  <c r="E21" i="8"/>
  <c r="E16" i="8"/>
  <c r="E11" i="8"/>
  <c r="E10" i="8"/>
  <c r="E8" i="8"/>
  <c r="E7" i="8"/>
  <c r="G34" i="8" l="1"/>
  <c r="C48" i="8"/>
  <c r="C24" i="8"/>
  <c r="D79" i="8" l="1"/>
  <c r="C79" i="8"/>
  <c r="L74" i="5"/>
  <c r="M74" i="5" s="1"/>
  <c r="E78" i="8"/>
  <c r="D81" i="8" l="1"/>
  <c r="C81" i="8"/>
  <c r="D76" i="8"/>
  <c r="C76" i="8"/>
  <c r="D69" i="8"/>
  <c r="C66" i="8"/>
  <c r="E66" i="8" s="1"/>
  <c r="C65" i="8"/>
  <c r="L109" i="5"/>
  <c r="M109" i="5" s="1"/>
  <c r="O109" i="5" s="1"/>
  <c r="E50" i="8"/>
  <c r="D51" i="8"/>
  <c r="C51" i="8"/>
  <c r="H17" i="7"/>
  <c r="L63" i="5"/>
  <c r="M63" i="5" s="1"/>
  <c r="O63" i="5" s="1"/>
  <c r="L62" i="5"/>
  <c r="M62" i="5" s="1"/>
  <c r="O62" i="5" s="1"/>
  <c r="L61" i="5"/>
  <c r="M61" i="5" s="1"/>
  <c r="O61" i="5" s="1"/>
  <c r="L60" i="5"/>
  <c r="M60" i="5" s="1"/>
  <c r="O60" i="5" s="1"/>
  <c r="I62" i="5"/>
  <c r="I61" i="5"/>
  <c r="C82" i="8" l="1"/>
  <c r="D70" i="8"/>
  <c r="C69" i="8"/>
  <c r="C70" i="8" s="1"/>
  <c r="C83" i="8" s="1"/>
  <c r="I135" i="5"/>
  <c r="I56" i="5" l="1"/>
  <c r="O134" i="5" l="1"/>
  <c r="O65" i="5" l="1"/>
  <c r="I65" i="5"/>
  <c r="O74" i="5"/>
  <c r="O16" i="5" l="1"/>
  <c r="L113" i="5" l="1"/>
  <c r="M113" i="5" s="1"/>
  <c r="O113" i="5" s="1"/>
  <c r="L112" i="5"/>
  <c r="M112" i="5" s="1"/>
  <c r="O112" i="5" s="1"/>
  <c r="L111" i="5"/>
  <c r="M111" i="5" s="1"/>
  <c r="O111" i="5" s="1"/>
  <c r="O39" i="5" l="1"/>
  <c r="O38" i="5"/>
  <c r="O27" i="5"/>
  <c r="O26" i="5"/>
  <c r="O23" i="5"/>
  <c r="O21" i="5"/>
  <c r="M20" i="5"/>
  <c r="O20" i="5" s="1"/>
  <c r="H32" i="4"/>
  <c r="O81" i="5" l="1"/>
  <c r="I9" i="5" l="1"/>
  <c r="D15" i="4" l="1"/>
  <c r="N106" i="5"/>
  <c r="O106" i="5" s="1"/>
  <c r="G81" i="8" l="1"/>
  <c r="E80" i="8"/>
  <c r="E77" i="8"/>
  <c r="G76" i="8"/>
  <c r="E73" i="8"/>
  <c r="G51" i="8"/>
  <c r="E5" i="8"/>
  <c r="G70" i="8" l="1"/>
  <c r="G79" i="8"/>
  <c r="G65" i="8"/>
  <c r="E51" i="8"/>
  <c r="E76" i="8"/>
  <c r="E81" i="8"/>
  <c r="O135" i="5"/>
  <c r="E79" i="8" l="1"/>
  <c r="E70" i="8"/>
  <c r="D82" i="8"/>
  <c r="G24" i="8"/>
  <c r="E24" i="8"/>
  <c r="G48" i="8"/>
  <c r="I47" i="5"/>
  <c r="M49" i="5"/>
  <c r="O49" i="5" s="1"/>
  <c r="I48" i="5"/>
  <c r="E82" i="8" l="1"/>
  <c r="D83" i="8"/>
  <c r="G82" i="8"/>
  <c r="E69" i="8"/>
  <c r="G69" i="8"/>
  <c r="M51" i="5"/>
  <c r="O51" i="5" s="1"/>
  <c r="I51" i="5"/>
  <c r="M50" i="5"/>
  <c r="O50" i="5" s="1"/>
  <c r="I50" i="5"/>
  <c r="E83" i="8" l="1"/>
  <c r="G83" i="8"/>
  <c r="G19" i="4"/>
  <c r="G18" i="4"/>
  <c r="G17" i="4"/>
  <c r="J116" i="5" l="1"/>
  <c r="J147" i="5" l="1"/>
  <c r="E43" i="4"/>
  <c r="G43" i="4" s="1"/>
  <c r="I132" i="5"/>
  <c r="M9" i="5" l="1"/>
  <c r="M107" i="5" l="1"/>
  <c r="O107" i="5" s="1"/>
  <c r="L19" i="5" l="1"/>
  <c r="M19" i="5" s="1"/>
  <c r="O19" i="5" s="1"/>
  <c r="L18" i="5"/>
  <c r="M18" i="5" s="1"/>
  <c r="O18" i="5" s="1"/>
  <c r="L17" i="5"/>
  <c r="M17" i="5" s="1"/>
  <c r="O17" i="5" s="1"/>
  <c r="L42" i="5" l="1"/>
  <c r="M42" i="5" s="1"/>
  <c r="L43" i="5"/>
  <c r="M43" i="5" s="1"/>
  <c r="O43" i="5" s="1"/>
  <c r="L68" i="5"/>
  <c r="M68" i="5" s="1"/>
  <c r="O68" i="5" s="1"/>
  <c r="L67" i="5"/>
  <c r="M67" i="5" s="1"/>
  <c r="O67" i="5" s="1"/>
  <c r="L66" i="5"/>
  <c r="M66" i="5" s="1"/>
  <c r="O66" i="5" s="1"/>
  <c r="O42" i="5" l="1"/>
  <c r="M93" i="5"/>
  <c r="O93" i="5" s="1"/>
  <c r="M92" i="5"/>
  <c r="O92" i="5" s="1"/>
  <c r="M41" i="5" l="1"/>
  <c r="O41" i="5" s="1"/>
  <c r="M100" i="5" l="1"/>
  <c r="O100" i="5" s="1"/>
  <c r="L77" i="5" l="1"/>
  <c r="M77" i="5" s="1"/>
  <c r="O77" i="5" s="1"/>
  <c r="L76" i="5"/>
  <c r="M76" i="5" s="1"/>
  <c r="O76" i="5" s="1"/>
  <c r="O22" i="5"/>
  <c r="H19" i="4" l="1"/>
  <c r="L132" i="5" l="1"/>
  <c r="M132" i="5" s="1"/>
  <c r="O132" i="5" s="1"/>
  <c r="M131" i="5" l="1"/>
  <c r="O131" i="5" s="1"/>
  <c r="I100" i="5"/>
  <c r="I14" i="4"/>
  <c r="D11" i="4" l="1"/>
  <c r="H11" i="4" s="1"/>
  <c r="L29" i="5"/>
  <c r="M29" i="5" s="1"/>
  <c r="O29" i="5" s="1"/>
  <c r="I10" i="4" l="1"/>
  <c r="I25" i="4"/>
  <c r="J25" i="4"/>
  <c r="I27" i="4"/>
  <c r="I29" i="4"/>
  <c r="I39" i="4"/>
  <c r="H39" i="4"/>
  <c r="J39" i="4"/>
  <c r="I41" i="4"/>
  <c r="F12" i="4"/>
  <c r="H12" i="4" l="1"/>
  <c r="G12" i="4"/>
  <c r="J14" i="4"/>
  <c r="J29" i="4"/>
  <c r="J20" i="4" s="1"/>
  <c r="J41" i="4"/>
  <c r="J10" i="4"/>
  <c r="I20" i="4"/>
  <c r="I13" i="4" s="1"/>
  <c r="I44" i="4" s="1"/>
  <c r="J13" i="4" l="1"/>
  <c r="J44" i="4" s="1"/>
  <c r="G39" i="4" l="1"/>
  <c r="L117" i="5" l="1"/>
  <c r="I116" i="5"/>
  <c r="D43" i="4" l="1"/>
  <c r="H43" i="4" s="1"/>
  <c r="L83" i="5"/>
  <c r="M83" i="5" s="1"/>
  <c r="O83" i="5" s="1"/>
  <c r="O8" i="5" l="1"/>
  <c r="O7" i="5" l="1"/>
  <c r="G29" i="4" l="1"/>
  <c r="G41" i="4"/>
  <c r="G27" i="4"/>
  <c r="G25" i="4" l="1"/>
  <c r="G20" i="4" s="1"/>
  <c r="F15" i="4" l="1"/>
  <c r="G15" i="4" s="1"/>
  <c r="H18" i="4"/>
  <c r="H17" i="4"/>
  <c r="H15" i="4" l="1"/>
  <c r="H10" i="4"/>
  <c r="H25" i="4"/>
  <c r="H29" i="4"/>
  <c r="G10" i="4"/>
  <c r="H27" i="4"/>
  <c r="I91" i="5"/>
  <c r="I75" i="5"/>
  <c r="I147" i="5" s="1"/>
  <c r="D16" i="4" l="1"/>
  <c r="H16" i="4" s="1"/>
  <c r="G14" i="4"/>
  <c r="G13" i="4" s="1"/>
  <c r="G44" i="4" s="1"/>
  <c r="H20" i="4"/>
  <c r="H14" i="4" l="1"/>
  <c r="H13" i="4" s="1"/>
  <c r="M80" i="5"/>
  <c r="O80" i="5" s="1"/>
  <c r="H41" i="4" l="1"/>
  <c r="H44" i="4" s="1"/>
  <c r="L120" i="5"/>
  <c r="M120" i="5" s="1"/>
  <c r="O120" i="5" s="1"/>
  <c r="L119" i="5"/>
  <c r="M119" i="5" s="1"/>
  <c r="O119" i="5" s="1"/>
  <c r="M117" i="5"/>
  <c r="O117" i="5" s="1"/>
  <c r="L115" i="5"/>
  <c r="M115" i="5" s="1"/>
  <c r="O115" i="5" s="1"/>
  <c r="M114" i="5"/>
  <c r="O114" i="5" s="1"/>
  <c r="L110" i="5"/>
  <c r="M110" i="5" s="1"/>
  <c r="O110" i="5" s="1"/>
  <c r="K79" i="5"/>
  <c r="F41" i="4" l="1"/>
  <c r="E41" i="4"/>
  <c r="C41" i="4"/>
  <c r="F39" i="4"/>
  <c r="E39" i="4"/>
  <c r="D39" i="4"/>
  <c r="C39" i="4"/>
  <c r="C35" i="4"/>
  <c r="F29" i="4"/>
  <c r="E29" i="4"/>
  <c r="D29" i="4"/>
  <c r="C29" i="4"/>
  <c r="F27" i="4"/>
  <c r="E27" i="4"/>
  <c r="D27" i="4"/>
  <c r="C27" i="4"/>
  <c r="F25" i="4"/>
  <c r="E25" i="4"/>
  <c r="D25" i="4"/>
  <c r="C25" i="4"/>
  <c r="F14" i="4"/>
  <c r="D14" i="4"/>
  <c r="C14" i="4"/>
  <c r="D10" i="4"/>
  <c r="F10" i="4"/>
  <c r="E10" i="4"/>
  <c r="C10" i="4"/>
  <c r="C20" i="4" l="1"/>
  <c r="C13" i="4" s="1"/>
  <c r="C44" i="4" s="1"/>
  <c r="F20" i="4"/>
  <c r="F13" i="4" s="1"/>
  <c r="F44" i="4" s="1"/>
  <c r="E14" i="4"/>
  <c r="D20" i="4"/>
  <c r="E20" i="4"/>
  <c r="D13" i="4" l="1"/>
  <c r="E13" i="4"/>
  <c r="E44" i="4" s="1"/>
  <c r="D41" i="4" l="1"/>
  <c r="D44" i="4" s="1"/>
  <c r="D47" i="4" l="1"/>
  <c r="D45" i="4" l="1"/>
  <c r="D46" i="4" s="1"/>
</calcChain>
</file>

<file path=xl/sharedStrings.xml><?xml version="1.0" encoding="utf-8"?>
<sst xmlns="http://schemas.openxmlformats.org/spreadsheetml/2006/main" count="2119" uniqueCount="868">
  <si>
    <t>DIRECCIÓN DE APOYO AL DESPACHO</t>
  </si>
  <si>
    <t>CÓDIGO RUBRO PRESUPUESTAL</t>
  </si>
  <si>
    <t>NOMBRE RUBRO 
PRESUPUESTAL</t>
  </si>
  <si>
    <t>CÓDIGO SUB RUBRO PRESUPUESTAL</t>
  </si>
  <si>
    <t>NOMBRE SUB-RUBRO PRESUPUESTAL</t>
  </si>
  <si>
    <t>MODALIDAD DE CONTRATACIÓN
(Según Normatividad vigente)</t>
  </si>
  <si>
    <t>TIPO DE CONTRATO
(Según el objeto)</t>
  </si>
  <si>
    <t xml:space="preserve">VR. ESTIMADO INCLUIDO IVA (Ajustar con IPC) 
</t>
  </si>
  <si>
    <t>FECHA RADICACIÓN DE LA NECESIDAD
(Anexo 3 del Procedimiento para las Compras)</t>
  </si>
  <si>
    <t>FECHA ESTIMADA DE SUSCRIPCIÓN
(dd-mm-aaaa)</t>
  </si>
  <si>
    <t>FECHA ESTIMADA DE INICIO CONTRATO
(dd-mm-aaaa)</t>
  </si>
  <si>
    <t>DURACIÓN 
(Días)</t>
  </si>
  <si>
    <t>FECHA ESTIMADA DE TERMINACIÓN CONTRATO
(dd-mm-aaaa)</t>
  </si>
  <si>
    <t>CÓDIGO UNSPSC</t>
  </si>
  <si>
    <t>OBJETO A CONTRATAR
(Cantidad y Descripción)</t>
  </si>
  <si>
    <t>DESCRIPCIÓN DE LA NECESIDAD A SATISFACER 
(Justificación)</t>
  </si>
  <si>
    <t>31202</t>
  </si>
  <si>
    <t>3120202</t>
  </si>
  <si>
    <t>Viáticos y gastos de viaje</t>
  </si>
  <si>
    <t>Suministro</t>
  </si>
  <si>
    <t xml:space="preserve">90121502
Agencias de viajes
78111502
Viajes en aviones comerciales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</si>
  <si>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</si>
  <si>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Asegurar la adquisición de tiquetes aéreos para el desplazamiento de los (las) funcionarios (as) y/o directivos (as) de la Contraloría de Bogotá, D.C. dentro y fuera del país, facilitando su traslado a los lugares donde se lleven a cabo eventos de capacitación,  y en atención a las diversas invitaciones a foros, seminarios, talleres, ejecución de auditorías a los sujetos de control cuyo domicilio se encuentra en otra ciudad, y demás actividades relacionadas con el ejercicio del Control Fiscal.</t>
  </si>
  <si>
    <t>33</t>
  </si>
  <si>
    <t>Inversión</t>
  </si>
  <si>
    <t>331140324-0770</t>
  </si>
  <si>
    <t>Control Social a la Gestión Pública</t>
  </si>
  <si>
    <t>Selección Abreviada Subasta Inversa</t>
  </si>
  <si>
    <t>Prestación de servicios</t>
  </si>
  <si>
    <t>Garantizar el suministro del apoyo logístico con un hotel de reconocida y amplia experiencia, que ofrezca para la Contraloría de Bogotá los elementos técnicos, de infraestructura, y de servicios alimentarios y logísticos necesarios y de óptima calidad para la organización de eventos institucionales con las especificaciones técnicas exigidas.</t>
  </si>
  <si>
    <t>DEPENDENCIA</t>
  </si>
  <si>
    <t xml:space="preserve">Bienestar e incentivos </t>
  </si>
  <si>
    <t>Mínima Cuantía</t>
  </si>
  <si>
    <t xml:space="preserve">Contrato de prestación de servicios </t>
  </si>
  <si>
    <t>80111504
Formación o desarrollo laboral</t>
  </si>
  <si>
    <t xml:space="preserve">De acuerdo al resultado del estudio de Clima Laboral realizado en el 2014-2015 se hara intervención en las dependencias que reporten resultados críticos en las diferentes variables evaluadas. </t>
  </si>
  <si>
    <t>86101810
Capacitación en habilidades personales
80141607
Gestión de eventos
80111504
Formación o desarrollo laboral</t>
  </si>
  <si>
    <t>De acuerdo a lo establecido en el Decreto 1227 de 2005 se debe realizar el Programa de Prepensionados en la Contraloría.</t>
  </si>
  <si>
    <t>94121514
Servicios de promotores o directores técnicos de clubes deportivos</t>
  </si>
  <si>
    <t>Contratar la prestación de servicios de entrenadores en las modalidades deportivas: fútbol (fem-masc), Baloncesto (fem-masc) Voleibol (mixto), Natación (Mixto) y Atletismo (mixto), incluyendo los escenarios deportivos para entrenar los servidores (as) de la entidad</t>
  </si>
  <si>
    <t>Se hace necesario contratar los servicios de entrenadores deportivos para las  disciplinas deportivas que representen a la entidad en torneos interinstitucionales.</t>
  </si>
  <si>
    <t xml:space="preserve">94121703 Clubes o servicios para aficionados al baile a la danza
90131502 Actuaciones de danzas </t>
  </si>
  <si>
    <t xml:space="preserve">Contratar la prestación de servicios de un (01) instructor de danzas con el fin de conformar el Grupo de Danzas de la Contraloría </t>
  </si>
  <si>
    <t xml:space="preserve">Se hace necesario contratar los servicios de instructor de danzas para fortalecer las actividades sociales y culturales de la entidad para que representen a la entidad en muestras culturales distritales. </t>
  </si>
  <si>
    <t>86131601 Escuelas de música
94121702 Clubes o servicios para aficionados a la música</t>
  </si>
  <si>
    <t xml:space="preserve">Contratar la prestación de servicios de un (01) profesor de canto con el fin de conformar el Grupo Coral de la Contraloría </t>
  </si>
  <si>
    <t>20102301
Transporte de personal</t>
  </si>
  <si>
    <t>Se contratará el servicio de transporte para el traslado de los servidores(as) a la ciudad donde se desarrollen las Olimpiadas Internas.</t>
  </si>
  <si>
    <t>Se contratará el servicio de transporte para el traslado de los funcionarios hacia la ciudad donde se desarrollen las Olimpiadas Internas.</t>
  </si>
  <si>
    <t>90121701
Guías locales o de excursiones
90121501
Servicios de organización de excursiones</t>
  </si>
  <si>
    <t>Las caminatas ecológicas son las actividades mas solicitadas por los funcionarios de la Contraloría</t>
  </si>
  <si>
    <t xml:space="preserve">90151700
Parques de diversiones </t>
  </si>
  <si>
    <t>14111608
Certificados de Regalo 
80141611  
Servicios de personalizaciòn  de obsequios o productos 
80141902
Reuniones y eventos
80141607
Gestión de eventos</t>
  </si>
  <si>
    <t xml:space="preserve">Suministro de Bonos para entrega de incentivos, mejores equipos de trabajo y  elaboraciòn de reconocimientos, asi contratar la prestación de servicios para celebraciòn  de la entrega de estimulos e incentivos. </t>
  </si>
  <si>
    <t xml:space="preserve">Con el fin de premiar a los mejores funcionarios de carrera administrativa , los mejores equipos de trabajo y reconocimiento a la antigüedad y calidades deportivas. </t>
  </si>
  <si>
    <t xml:space="preserve">compra venta </t>
  </si>
  <si>
    <t>14111608
Certificados de regalo
60141115
Kits de juegos
53101901
Trajes para niño
53101903
Trajes para niña
53101905
Trajes para bebé</t>
  </si>
  <si>
    <t xml:space="preserve">La Circular N0. 054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que a 31 de diciembre del año en curso sean menores de 13 años”. </t>
  </si>
  <si>
    <t xml:space="preserve">prestación de servicios </t>
  </si>
  <si>
    <t>80141902
Reuniones y eventos
80141607
Gestión de eventos</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</si>
  <si>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</si>
  <si>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</si>
  <si>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Salud Ocupacional</t>
  </si>
  <si>
    <t>Compraventa</t>
  </si>
  <si>
    <t>42171903
Estuches de medicamentos para servicios médicos de emergencia</t>
  </si>
  <si>
    <t>Contratar el suministro de elementos para primeros auxilios básicos e inmediatos de dotación a los botiquines, así como otros artículos médicos para la Contraloría de Bogotá.</t>
  </si>
  <si>
    <t>Dar cumplimiento a lo reglamentado en el sistema de gestión de la seguridad y salud en el trabajo, para lo cual se hace necesario proveer a las dependencias de botiquines portátiles dotados con sus respectivos insumos.</t>
  </si>
  <si>
    <t>46182205       Descansos para los pies</t>
  </si>
  <si>
    <t>Suministrar los elementos necesarios para mejorar el confort en algunos puestos de trabajo, según los criterios del Sistema de Vigilancia Epidemiológica SVE a las Lesiones Osteomusculares, siendo este una de las principales estrategias de prevención y control de los riesgos ergonómicos dentro del Sistema de Gestión de la Seguridad y Salud en el Trabajo.</t>
  </si>
  <si>
    <t xml:space="preserve">56112101                               Silletería para auditorios o estadios o uso especiales
</t>
  </si>
  <si>
    <t>En desarrollo del Sistema de Gestión de la Seguridad y Salud en el trabajo de la entidad y específicamente del Plan de Prevención, Preparación y Respuesta ante Emergencias es de trascendental importancia disponer en las áreas de trabajo y vías de evacuación del edificio sede principal de los elementos necesarios que permitan realizar las evacuaciones en las condiciones más seguras posible y de manera especial prestando el apoyo que amerita el caso de las personas con movilidad reducida, más aún cuando sería casi que imposible hacerlo por los ascensores toda vez que el fluído eléctrico se suspende y hacerlo en condiciones seguras por la única vía de evacuación que son las escaleras se convierte en el gran reto para los Brigadistas como principal grupo de apoyo interno, pero valorando a su vez que las sillas también podrían ser maniobradas por los organismos externos que en un caso determinado acudan a prestar la ayuda que se requiera.</t>
  </si>
  <si>
    <t>Prestación de Servicios</t>
  </si>
  <si>
    <t>85122201
Valoración del estado de salud individual</t>
  </si>
  <si>
    <t xml:space="preserve">En desarrollo del SGSS de la entidad, se hace necesario desarrollar las actividades propias de los procesos de medicina preventiva y de medicina del trabajo, que permitan llevar a cabo la vigilancia de la salud de los funcionarios y cumplir con los objetivos generales de dicho Sistema de Gestión; así como los específicos de los programas y subsistemas de vigilancia epidemiológica.  Para esto se requiere realizar lo siguiente:                 Perfiles Lipídicos ( Glicemia basal, triglicéridos y colesterol total).  - KOH uñas   -Frótis faringeo  -Coprológicos  -Audiometrías  -Visiometrías para tamizaje general - Expirometrías para tamizaje general y como insumo a los programas de promoción y prevención, y específicamente al de prevención del tabaquismo.- Vacuna contra la influenza, como insumo de los programas de promoción y prevención, y específicamente al de promoción y prevención de la salud respiratoria. </t>
  </si>
  <si>
    <t xml:space="preserve">46161604      Chalecos o protectores salvavidas
</t>
  </si>
  <si>
    <t>Contratar el suministro de elementos de dotación para los Brigadistas y otros grupos de apoyo del Sistema de Gestión de la Seguridad y Salud en el Trabajo, de la Contraloría de Bogotá, D.C.</t>
  </si>
  <si>
    <t>Suministrar los elementos de dotación a los Brigadistas y otros grupos de apoyo de la entidad, según las necesidades específicas que se definanan una vez se inicie la cabal implementación del Sistema de Gestión de la Seguridad y Salud en el Trabajo de la entidad, en la cantidad y con las especificaciones técnicas que se determine, según la reconformación de dichos grupos en la vigencia 2016. Entre estos elementos de dotación figuran chalecos distintivos, monogafas de seguridad, protectores respiratorios, botiquines tipo canguro, entre otros.</t>
  </si>
  <si>
    <t>Mínima cuantía</t>
  </si>
  <si>
    <t xml:space="preserve">85101605 auxiliares
de salud a domicilio
85101604 servicios
de asistencia de
personal médico
</t>
  </si>
  <si>
    <t>Mantener la capacidad institucional para la prestación de primeros auxilios médicos, disminuyendo así el ausentismo y amparando a los funcionarios ante las urgencias y emergencias médicas durante la jornada laboral.  Asimismo; para prestar el amparo y atención médica inmediata a los usuarios y visitantes de la entidad durante su permanencia en las instalaciones ante posibles urgencias.</t>
  </si>
  <si>
    <t>Honorarios Entidad</t>
  </si>
  <si>
    <t>Contratación Directa</t>
  </si>
  <si>
    <t>85121502
Servicios de consulta de médicos de atención primaria</t>
  </si>
  <si>
    <t>Prestar el apoyo en la parte médica al SG-SST, garantizando un trabajo interdisciplinario en el SG-SST.  Así mismo para la realización de los exámenes médicos ocupacionales.</t>
  </si>
  <si>
    <t>Mantenimiento Entidad</t>
  </si>
  <si>
    <t>72101516
Servicio de inspección,
mantenimiento o reparación de extinguidores de fuego</t>
  </si>
  <si>
    <t>Mantener los extintores de la entidad en óptimas condiciones de uso, ante posibles conatos de incendio</t>
  </si>
  <si>
    <t>55121704    Señales de Seguridad</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</si>
  <si>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proveer e instalar todos los elementos necesarios para el cabal desarrollo del Plan de Prevención, Preparación y Respuesta ante Emergencias, tales como la señalización que en materia de seguridad industrial también determina el Estatuto de Seguridad Industrial reglamentado por la Resolución 2400 de 1979, suscrita por el otrora Ministerio de Trabajo y Seguridad Social, y específicamente aquella que indique las rutas de evacuación y salida de las áreas de trabajo ante posibles evacuaciones. </t>
  </si>
  <si>
    <t>SUBDIRECCIÓN DE BIENESTAR SOCIAL</t>
  </si>
  <si>
    <t>SUDIRECCIÓN DE CAPACITACIÓN Y COOPERACIÓN TÉCNICA</t>
  </si>
  <si>
    <t>Capacitación Externa</t>
  </si>
  <si>
    <t xml:space="preserve">80111504
Formación o desarrollo laboral
</t>
  </si>
  <si>
    <t>Mejoramiento de las competencias laborales de los funcionarios  de la Contraloría de Bogotá, D.C.</t>
  </si>
  <si>
    <t>Capacitación Interna</t>
  </si>
  <si>
    <t>DIRECCIÓN DE PLANEACIÓN</t>
  </si>
  <si>
    <t>DIRECCIÓN DE TECNOLOGÍAS DE LA INFORMACIÓN Y LAS COMUNICACIONES</t>
  </si>
  <si>
    <t>331140326-0776</t>
  </si>
  <si>
    <t>Fortalecimiento de la capacidad institucional para un control fiscal efectivo y transparente</t>
  </si>
  <si>
    <t>81111504
81111507
81112218</t>
  </si>
  <si>
    <t>81111504
81111507
81112218
81112205</t>
  </si>
  <si>
    <t>Se requiere garantizar la continuidad y sostenibilidad a la Conectividad por medio de canales de acceso a Internet y intercomunicación entre las diferentes sedes de la Contraloría</t>
  </si>
  <si>
    <t>Licitación Pública</t>
  </si>
  <si>
    <t>OFICINA ASESORA DE COMUNICACIONES</t>
  </si>
  <si>
    <t>Servicios Personales Indirectos</t>
  </si>
  <si>
    <t>Es importante tener un registro de la información presentada a la opinión pública a través de los medios de comunicación sobre la gestión de la Contraloría de Bogotá</t>
  </si>
  <si>
    <t>Promoción Institucional</t>
  </si>
  <si>
    <t>82131600 Fotógrafos cinematógrafos</t>
  </si>
  <si>
    <t>Es necesario contar con un video institucional actualizado, que muestre el que hacer de la entidad.</t>
  </si>
  <si>
    <t>Información</t>
  </si>
  <si>
    <t>Coadyuvar al posicionamiento de la imagen de la Contraloría de Bogotá.</t>
  </si>
  <si>
    <t xml:space="preserve"> Mínima Cuantía</t>
  </si>
  <si>
    <t>82101802
Servicios de
producción
publicitaria</t>
  </si>
  <si>
    <t>Favorecer la imagen del Ente Fiscalizador, pretenden difundir diferentes aspectos institucionales a  nivel interno y externo.</t>
  </si>
  <si>
    <t>55101506
Revistas
55101504
Periódicos
82111904
Servicios de entrega de periódicos o material publicitario</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</si>
  <si>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</si>
  <si>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55101504 Periódicos
82121506 Impresión de
publicaciones
82111904 Servicios de
entrega de periódicos o material publicitario</t>
  </si>
  <si>
    <t>Impulsar espacios de participación y acercamiento de la ciudadanía al Estado, para proporcionarle información que le sirva de base para que se apropie del control social y coadyuve a lograr la misión del Ente de Control y proteger los recursos públicos</t>
  </si>
  <si>
    <t>31201</t>
  </si>
  <si>
    <t>Adquisición de Bienes</t>
  </si>
  <si>
    <t>Gastos de computador</t>
  </si>
  <si>
    <t xml:space="preserve">La adquisición de toners y accesorios para impresoras y computadores de la entidad </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</si>
  <si>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</si>
  <si>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Materiales y suministros</t>
  </si>
  <si>
    <t>Suministro de útiles de oficina e insumos para las oficinas de la Contraloría de Bogotá, de conformidad con las especificaciones técnicas dadas por la Contraloría de Bogotá.</t>
  </si>
  <si>
    <t>Aportar a todas las dependencias de la Entidad los recursos y herramientas necesarias para el cumplimiento de las tareas que a cada una le corresponde</t>
  </si>
  <si>
    <t>Mantenimiento de las impresoras y scaners de la entidad</t>
  </si>
  <si>
    <t xml:space="preserve">Mantener en buen estado de funcionamiento las impresoras de la entidad </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</si>
  <si>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</si>
  <si>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</si>
  <si>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Seguros Entidad</t>
  </si>
  <si>
    <t>Subasta inversa por menor cuantia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</si>
  <si>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</si>
  <si>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</si>
  <si>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Contratación del corredor de seguros para el soporte de la contratación de los seguros de la entidad</t>
  </si>
  <si>
    <t>Tener el apoyo tecnico y juridico para la contratación, control y seguimiento del programa de seguros de la entidad</t>
  </si>
  <si>
    <t>SUBDIRECCIÓN DE RECURSOS MATERIALES</t>
  </si>
  <si>
    <t>3311403240-770</t>
  </si>
  <si>
    <t xml:space="preserve">861116 Servicios Educativos y de formación -Sistemas Educativos Alternativos -Educación de Adultos 861017 Servicios Educativos y de formación -Formación Profesional  -Servicios de capacitación no- científica </t>
  </si>
  <si>
    <t>Existe la necesidad de implementar desarrollar y ejecutar estrategias de participación, pedagogía y comunicación para fomentar la participación ciudadana en el ejercicio del control social articulado al control fiscal, con una focalización de mayor impacto social  dirigida a la ciudadanía, para fortalecer el conocimiento sobre el cuidado de lo pùblicol y posicionar la imagen de la entidad mediante a acciones ciudadanas especiales y mecanismos de control social</t>
  </si>
  <si>
    <t>DIRECCIÓN DE PARTICIPACIÓN CIUDADANA</t>
  </si>
  <si>
    <t>DIRECCIÓN HÁBITAT Y AMBIENTE</t>
  </si>
  <si>
    <t>31102</t>
  </si>
  <si>
    <t>77101601
Planificación de Desarrollo Ambiental Urbano</t>
  </si>
  <si>
    <t>SUBDIRECCIÓN DE SERVICIOS GENERALES</t>
  </si>
  <si>
    <r>
      <rPr>
        <b/>
        <sz val="10"/>
        <rFont val="Arial"/>
        <family val="2"/>
      </rPr>
      <t>46181536</t>
    </r>
    <r>
      <rPr>
        <sz val="10"/>
        <rFont val="Arial"/>
        <family val="2"/>
      </rPr>
      <t xml:space="preserve">
guantes anti cortadas
</t>
    </r>
    <r>
      <rPr>
        <b/>
        <sz val="10"/>
        <rFont val="Arial"/>
        <family val="2"/>
      </rPr>
      <t xml:space="preserve">461819 </t>
    </r>
    <r>
      <rPr>
        <sz val="10"/>
        <rFont val="Arial"/>
        <family val="2"/>
      </rPr>
      <t xml:space="preserve">Protectores auditivos
</t>
    </r>
    <r>
      <rPr>
        <b/>
        <sz val="10"/>
        <rFont val="Arial"/>
        <family val="2"/>
      </rPr>
      <t xml:space="preserve">461820 </t>
    </r>
    <r>
      <rPr>
        <sz val="10"/>
        <rFont val="Arial"/>
        <family val="2"/>
      </rPr>
      <t>protección de la respiración</t>
    </r>
  </si>
  <si>
    <t>Se requiere dotar a los funcionarios de los elementos de seguridad personal requeridos para el normal desarrollo de sus actividades.</t>
  </si>
  <si>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</si>
  <si>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</si>
  <si>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</si>
  <si>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</si>
  <si>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r>
      <rPr>
        <b/>
        <sz val="10"/>
        <rFont val="Arial"/>
        <family val="2"/>
      </rPr>
      <t xml:space="preserve">15101505 </t>
    </r>
    <r>
      <rPr>
        <sz val="10"/>
        <rFont val="Arial"/>
        <family val="2"/>
      </rPr>
      <t>Combustible Diesel.</t>
    </r>
    <r>
      <rPr>
        <b/>
        <sz val="10"/>
        <rFont val="Arial"/>
        <family val="2"/>
      </rPr>
      <t xml:space="preserve">
15101506 </t>
    </r>
    <r>
      <rPr>
        <sz val="10"/>
        <rFont val="Arial"/>
        <family val="2"/>
      </rPr>
      <t>Gasolina</t>
    </r>
  </si>
  <si>
    <t>Mantenimiento entidad</t>
  </si>
  <si>
    <r>
      <rPr>
        <b/>
        <sz val="10"/>
        <rFont val="Arial"/>
        <family val="2"/>
      </rPr>
      <t xml:space="preserve">76101503 </t>
    </r>
    <r>
      <rPr>
        <sz val="10"/>
        <rFont val="Arial"/>
        <family val="2"/>
      </rPr>
      <t xml:space="preserve">Servicio de
desinfección o
Desodorizacion
</t>
    </r>
    <r>
      <rPr>
        <b/>
        <sz val="10"/>
        <rFont val="Arial"/>
        <family val="2"/>
      </rPr>
      <t xml:space="preserve">47131706 </t>
    </r>
    <r>
      <rPr>
        <sz val="10"/>
        <rFont val="Arial"/>
        <family val="2"/>
      </rPr>
      <t>Dispensadores
de Ambientadores</t>
    </r>
  </si>
  <si>
    <t xml:space="preserve">Contratar la instalación, mantenimiento y recarga de equipos de Desodorizacion y Aromatización para los baños de la Contraloría de Bogotá D.C., y las demás sedes de propiedad de la Entidad, según especificaciones técnicas dadas por la Contraloría de Bogotá D.C. </t>
  </si>
  <si>
    <t>Se requiere el servicios de suministro de unidades de dispensadores desodorizados, cuya función principal es la de eliminar y neutralizar los malos olores en los baños del Edifico de la CB, Subdirección de Capacitación, Bodega de San Cayetano y Participación ciudadana, liberando una mezcla diluida biodegradable, con lo cual se espera reducir los riesgos de contraer infecciones, y al mismo tiempo contrarrestar la proliferación de bacterias.</t>
  </si>
  <si>
    <r>
      <rPr>
        <b/>
        <sz val="10"/>
        <rFont val="Arial"/>
        <family val="2"/>
      </rPr>
      <t>15121500</t>
    </r>
    <r>
      <rPr>
        <sz val="10"/>
        <rFont val="Arial"/>
        <family val="2"/>
      </rPr>
      <t xml:space="preserve"> Aceite motor</t>
    </r>
  </si>
  <si>
    <t>Suministro de aceites, lubricantes, refrigerantes, filtros, filtros sedimentadores para los vehículos de propiedad de la Entidad y de los que fuere legalmente responsable.</t>
  </si>
  <si>
    <t>Suministrar aceites, lubricantes, refrigerantes, filtros para el normal mantenimiento y funcionamiento del parque automotor de la Contraloría de Bogotá.</t>
  </si>
  <si>
    <t>Gastos de Computador</t>
  </si>
  <si>
    <r>
      <rPr>
        <b/>
        <sz val="10"/>
        <rFont val="Arial"/>
        <family val="2"/>
      </rPr>
      <t>26101500</t>
    </r>
    <r>
      <rPr>
        <sz val="10"/>
        <rFont val="Arial"/>
        <family val="2"/>
      </rPr>
      <t xml:space="preserve"> Motores
</t>
    </r>
    <r>
      <rPr>
        <b/>
        <sz val="10"/>
        <rFont val="Arial"/>
        <family val="2"/>
      </rPr>
      <t>40101701</t>
    </r>
    <r>
      <rPr>
        <sz val="10"/>
        <rFont val="Arial"/>
        <family val="2"/>
      </rPr>
      <t xml:space="preserve"> Aires acondicionados </t>
    </r>
  </si>
  <si>
    <t>Mantenimiento preventivo y correctivo integral con el suminsitro de repuestos para las diferentes "UPS" y la planta eléctrica de la Contraloría de Bogotá.</t>
  </si>
  <si>
    <t>Gastos de Transporte y Comunicación</t>
  </si>
  <si>
    <r>
      <rPr>
        <b/>
        <sz val="10"/>
        <rFont val="Arial"/>
        <family val="2"/>
      </rPr>
      <t>78102203</t>
    </r>
    <r>
      <rPr>
        <sz val="10"/>
        <rFont val="Arial"/>
        <family val="2"/>
      </rPr>
      <t xml:space="preserve">
Servicios de envío, recogida o entrega de correo</t>
    </r>
  </si>
  <si>
    <t>Prestacion del servicio del correo certificado urbano nacional e internacional.</t>
  </si>
  <si>
    <r>
      <rPr>
        <b/>
        <sz val="10"/>
        <rFont val="Arial"/>
        <family val="2"/>
      </rPr>
      <t>78102203</t>
    </r>
    <r>
      <rPr>
        <sz val="10"/>
        <rFont val="Arial"/>
        <family val="2"/>
      </rPr>
      <t xml:space="preserve">
Servicios de envío, recogida o entrega de correspondencia</t>
    </r>
  </si>
  <si>
    <t>Prestación del  servicio de correspondencia ordinaria incluida la recolección, transporte y entrega de externa (urbana, periférica y nacional), de conformidad con las necesidades de cada una de las dependencias de la Contraloría de Bogotá D.C</t>
  </si>
  <si>
    <t>Prestacion del servicio de correspondencia ordinaria incluida recoleccion transporte y entrega de correspondencia ordinaria externa.</t>
  </si>
  <si>
    <r>
      <rPr>
        <b/>
        <sz val="10"/>
        <rFont val="Arial"/>
        <family val="2"/>
      </rPr>
      <t>82121701</t>
    </r>
    <r>
      <rPr>
        <sz val="10"/>
        <rFont val="Arial"/>
        <family val="2"/>
      </rPr>
      <t xml:space="preserve">
Servicios de copias en blanco y negro o de cotejo</t>
    </r>
  </si>
  <si>
    <r>
      <rPr>
        <b/>
        <sz val="10"/>
        <rFont val="Arial"/>
        <family val="2"/>
      </rPr>
      <t>92101501</t>
    </r>
    <r>
      <rPr>
        <sz val="10"/>
        <rFont val="Arial"/>
        <family val="2"/>
      </rPr>
      <t xml:space="preserve">
Servicios de vigilancia</t>
    </r>
  </si>
  <si>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</si>
  <si>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</si>
  <si>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</si>
  <si>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</si>
  <si>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r>
      <rPr>
        <b/>
        <sz val="10"/>
        <rFont val="Arial"/>
        <family val="2"/>
      </rPr>
      <t>80131502</t>
    </r>
    <r>
      <rPr>
        <sz val="10"/>
        <rFont val="Arial"/>
        <family val="2"/>
      </rPr>
      <t xml:space="preserve">
Arrendamiento de instalaciones comerciales o industriales</t>
    </r>
  </si>
  <si>
    <t>La Contraloría de Bogotá no cuenta con capacidad suficiente de parqueaderos para atender la demanda de sus funcionarios para la utilizacion de los mismos.</t>
  </si>
  <si>
    <r>
      <rPr>
        <b/>
        <sz val="10"/>
        <rFont val="Arial"/>
        <family val="2"/>
      </rPr>
      <t xml:space="preserve">78181507 </t>
    </r>
    <r>
      <rPr>
        <sz val="10"/>
        <rFont val="Arial"/>
        <family val="2"/>
      </rPr>
      <t xml:space="preserve">Reparación y
mantenimiento
</t>
    </r>
  </si>
  <si>
    <t>Prestación del servicio de mantenimiento preventivo por garantía, incluyendo el suministro de repuestos y mano de obra para nueve (9) camionetas 4x4 marca Hyundai de propiedad de la Contraloría de Bogotá D.C</t>
  </si>
  <si>
    <t>Mantener en buen funcionamiento el rodamiento del parque automotor de la Contraloría de Bogotá.</t>
  </si>
  <si>
    <r>
      <rPr>
        <b/>
        <sz val="10"/>
        <rFont val="Arial"/>
        <family val="2"/>
      </rPr>
      <t xml:space="preserve">81101605 </t>
    </r>
    <r>
      <rPr>
        <sz val="10"/>
        <rFont val="Arial"/>
        <family val="2"/>
      </rPr>
      <t xml:space="preserve">
Servicios electromecánicos
</t>
    </r>
    <r>
      <rPr>
        <b/>
        <sz val="10"/>
        <rFont val="Arial"/>
        <family val="2"/>
      </rPr>
      <t xml:space="preserve">25101503 </t>
    </r>
    <r>
      <rPr>
        <sz val="10"/>
        <rFont val="Arial"/>
        <family val="2"/>
      </rPr>
      <t xml:space="preserve">
Carros</t>
    </r>
  </si>
  <si>
    <t>Prestación del servicio de mantenimiento preventivo y correctivo integral, con el suministro de repuestos para los vehículos de propiedad de la Contraloría de Bogotá, y por los que llegare a ser legalmente responsable, al servicio de la entidad.</t>
  </si>
  <si>
    <r>
      <rPr>
        <b/>
        <sz val="10"/>
        <rFont val="Arial"/>
        <family val="2"/>
      </rPr>
      <t>76111801</t>
    </r>
    <r>
      <rPr>
        <sz val="10"/>
        <rFont val="Arial"/>
        <family val="2"/>
      </rPr>
      <t xml:space="preserve">
Limpieza de carros o barcos</t>
    </r>
  </si>
  <si>
    <t>Prestación del Servicio de Lavado para los vehículos de propiedad de la Contraloría de Bogotá D.C., y de los que fuera legalmente responsable.</t>
  </si>
  <si>
    <t>Mantener buena imagen del parque automotor de la Contraloría de Bogotá.</t>
  </si>
  <si>
    <r>
      <rPr>
        <b/>
        <sz val="10"/>
        <rFont val="Arial"/>
        <family val="2"/>
      </rPr>
      <t>801016</t>
    </r>
    <r>
      <rPr>
        <sz val="10"/>
        <rFont val="Arial"/>
        <family val="2"/>
      </rPr>
      <t xml:space="preserve"> 
Servicios Servicios de Gestión, Servicios Profesionales de Empresa y Servicios Administrativos 
Servicios de asesoría de gestión 
</t>
    </r>
  </si>
  <si>
    <t>Prestación de servicios para el desarrollo de las actividades que con llevan la aplicabilidad del "Plan Institucional de Seguridad Vial" -PlSV</t>
  </si>
  <si>
    <r>
      <rPr>
        <b/>
        <sz val="10"/>
        <rFont val="Arial"/>
        <family val="2"/>
      </rPr>
      <t>80101601</t>
    </r>
    <r>
      <rPr>
        <sz val="10"/>
        <rFont val="Arial"/>
        <family val="2"/>
      </rPr>
      <t xml:space="preserve"> Estudios de factibilidad o selección de ideas de proyectos</t>
    </r>
  </si>
  <si>
    <t xml:space="preserve">Obra </t>
  </si>
  <si>
    <r>
      <rPr>
        <b/>
        <sz val="10"/>
        <rFont val="Arial"/>
        <family val="2"/>
      </rPr>
      <t>72151511</t>
    </r>
    <r>
      <rPr>
        <sz val="10"/>
        <rFont val="Arial"/>
        <family val="2"/>
      </rPr>
      <t xml:space="preserve"> Servicio de mantenimiento o reparación de sistemas de iluminación
</t>
    </r>
  </si>
  <si>
    <t>Los sistemas de iluminacion led incorporan la ultima tecnologia para lograr la eficiencia energetica, utilizando led de alto rendimiento para las opticas mas adecuadas para cada espacio, al igual que se cuenta con mayor vida util de las lamparas led lo cual puede ser de 60.000 mil horas lo que implica menor gastos de repocision, mantenimiento y menos desechos, mayor eficiencia en el flujo de energia al requerir menos flujo luminoso, conforme a las normas técnicas colombianas NTC 2050, el Reglamento Técnico de Instalaciones Eléctricas RETIE y el Reglamento Técnico de Luminarias - RETILAP.</t>
  </si>
  <si>
    <r>
      <rPr>
        <b/>
        <sz val="10"/>
        <rFont val="Arial"/>
        <family val="2"/>
      </rPr>
      <t xml:space="preserve">721211 </t>
    </r>
    <r>
      <rPr>
        <sz val="10"/>
        <rFont val="Arial"/>
        <family val="2"/>
      </rPr>
      <t xml:space="preserve">
Servicios de renovación y reparación de edificios comerciales y de oficinas.</t>
    </r>
  </si>
  <si>
    <t>Mantenimiento correctivo y preventivo de la infraestrcutura y adecuaciones de las areas de trabajo de las sedes de la Contraloria de Bogota D.C,  debido al continuo desgaste de las areas por su uso diario y a los requerimeintos para las acomodaciones de los funcionarios</t>
  </si>
  <si>
    <r>
      <rPr>
        <b/>
        <sz val="10"/>
        <rFont val="Arial"/>
        <family val="2"/>
      </rPr>
      <t>561017</t>
    </r>
    <r>
      <rPr>
        <sz val="10"/>
        <rFont val="Arial"/>
        <family val="2"/>
      </rPr>
      <t xml:space="preserve"> 
Muebles de oficina</t>
    </r>
  </si>
  <si>
    <t>Se requiere adquirir mobiliario que cumpla con las especificaciones tecnicas de cada area, al igual que supla  las necesidades que se generan para el buen desempeño de las actividades adminitrativas con el fin de brindar una mejor calidad de vida a los funcionarios de la Contraloria de Bogotá.</t>
  </si>
  <si>
    <t>Se elaboraron los estudios y diseños con el fin de mitigar los inconvenientes que se presentan con  el  manejo de las aguas hidráulicas, sanitarias y pluviales del predio, así como los estudios de suelos, geotécnicos y estructurales para la estabilización del terreno perteneciente a la sede vacacional finca Pacande y la Yajaira propiedad de la Contraloría de Bogotá, donde se proyectaron las obras y las actividades que se deben realizar para el manejo de aguas servidas y superficiales, las cuales son prioridad para mitigar las filtraciones de agua que se generan a predios colindantes, y que de igual forma son obras para estabilización del terreno el cual sufre de erosión y problemas de estabilidad que se van agudizando con el pasar del tiempo. Por ello se requiere de la ejecución de dichas obras con el fin de evitar que continúe el deterioro de las edificaciones que conforman el centro vacacional a causa de la filtraciones de agua y la instabilidad del terreno.</t>
  </si>
  <si>
    <t>Interventoria</t>
  </si>
  <si>
    <r>
      <rPr>
        <b/>
        <sz val="10"/>
        <rFont val="Arial"/>
        <family val="2"/>
      </rPr>
      <t>80101600</t>
    </r>
    <r>
      <rPr>
        <sz val="10"/>
        <rFont val="Arial"/>
        <family val="2"/>
      </rPr>
      <t xml:space="preserve"> Gerencia de Proyectos</t>
    </r>
  </si>
  <si>
    <t xml:space="preserve">Interventoria tecnica, adminsitrativa, juridica, fianncuiera y ambiental de la obras de mitigación para el  manejo de aguas servidas, superficiales y estabilidad geotécnica del Centro de Estudios de la Contraloría de Bogotá. </t>
  </si>
  <si>
    <t xml:space="preserve">Mínima Cuantía </t>
  </si>
  <si>
    <t xml:space="preserve">Compraventa </t>
  </si>
  <si>
    <t>24111503
Bolsas plásticas
47121701
Bolsas de basura</t>
  </si>
  <si>
    <t xml:space="preserve">En el marco del Programa de Gestión Integral de Residuos, se cuenta con puntos ecológicos, que requieren del empleo de bolsas plásticas para almacenar temporalmente los residuos generados y entregar al prestador del servicio de aseo. </t>
  </si>
  <si>
    <t>DIRECCIÓN ADMINISTRATIVA Y FINANCIERA</t>
  </si>
  <si>
    <t>70111500
Plantas y Árboles Ornamentales</t>
  </si>
  <si>
    <t>Prestación de Servicio</t>
  </si>
  <si>
    <t>82121800
Publicación</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</si>
  <si>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</si>
  <si>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</si>
  <si>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</si>
  <si>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Sensibilizar a los funcionarios de la entidad, sobre la importancia del PIGA y de sus programas ambientales.</t>
  </si>
  <si>
    <t>Adquisición de 
Servicios</t>
  </si>
  <si>
    <t>Fortalecimiento de la Capacidad Institucional para un Control Fiscal Efectivo y Transparente</t>
  </si>
  <si>
    <t>Concurso de Méritos</t>
  </si>
  <si>
    <t>Prestación de servicios profesionales</t>
  </si>
  <si>
    <t>Prestación de Servicios Profesionales</t>
  </si>
  <si>
    <t>Selección Abreviada Subasta Inversa - Acuerdo Marco de Precios</t>
  </si>
  <si>
    <t>Selección Abreviada Menor Cuantía</t>
  </si>
  <si>
    <t>Prestación de Servicios profesionales</t>
  </si>
  <si>
    <t>DIRECCIÓN ADMINISTRATIVA Y FINANCIERA - SUBDIRECCIÓN DE CONTRATACIÓN</t>
  </si>
  <si>
    <t>CÓDIGO PRESUPUESTAL</t>
  </si>
  <si>
    <t>NOMBRE RUBRO Y SUBRUBRO PRESUPUESTAL</t>
  </si>
  <si>
    <t>SERVICIOS PERSONALES INDIRECTOS</t>
  </si>
  <si>
    <t>Remuneración Servicios Técnicos</t>
  </si>
  <si>
    <t>GASTOS GENERALES</t>
  </si>
  <si>
    <t>Dotación</t>
  </si>
  <si>
    <t>Combustibles. Lubricantes y Llantas</t>
  </si>
  <si>
    <t>Materiales y Suministros</t>
  </si>
  <si>
    <t>Adquisición de Servicios</t>
  </si>
  <si>
    <t>Viáticos y Gastos de Viaje</t>
  </si>
  <si>
    <t>Impresos y Publicaciones</t>
  </si>
  <si>
    <t>Mantenimiento y Reparaciones</t>
  </si>
  <si>
    <t>Seguros</t>
  </si>
  <si>
    <t xml:space="preserve">Capacitación </t>
  </si>
  <si>
    <t>Bienestar e Incentivos</t>
  </si>
  <si>
    <t>Programas y Convenios Institucionales</t>
  </si>
  <si>
    <t>Publicidad</t>
  </si>
  <si>
    <t>OTROS GASTOS GENERALES</t>
  </si>
  <si>
    <t>INVERSIÓN</t>
  </si>
  <si>
    <t>Control social a la gestión pública</t>
  </si>
  <si>
    <t>TOTAL PRESUPUESTO UNIDAD 01</t>
  </si>
  <si>
    <t>CONTRATACIÓN PROGRAMADA PAA</t>
  </si>
  <si>
    <t>FUNCIONAMIENTO</t>
  </si>
  <si>
    <t xml:space="preserve">Nota 1:  El Plan Anual de Adquisiciones no incluye los rubros de: "Sentencias Judiciales" ni "Otras Sentencias"
</t>
  </si>
  <si>
    <t>PLAN ANUAL DE ADQUISICIONES VIGENCIA 2016</t>
  </si>
  <si>
    <t>Prestación de servicios de apoyo técnico al equipo de Gestión Documental en la implementación del Programa de Gestión Documental de la Contraloría de Bogotá D.C, de conformidad con las normas archivísticas vigentes.</t>
  </si>
  <si>
    <t xml:space="preserve">44121600 Suministro de 
Escritorio
44103103 Tóner para 
fotocopiadora o 
fax
</t>
  </si>
  <si>
    <t>14111507
Papel para impresora o fotocopiadora
44121600
44121700</t>
  </si>
  <si>
    <t xml:space="preserve">43212105 Impresoras láser
43212100 Impresoras de computador
43211711 Escáneres
44101719 Accesorios de copiado o escaneado
 </t>
  </si>
  <si>
    <t>81111801
Seguridad de los computadores, redes o internet
81112501 Servicio de licencias de software de computador.</t>
  </si>
  <si>
    <t>84131500
Servicios financieros y de seguros - servicios de seguros y pensiones- seguros para estructuras y propiedades y posesiones</t>
  </si>
  <si>
    <t>80131601 Corredores o agentes inmobiliarios
84131501 Seguros de
edificios o del contenido de edificios
84131503 Seguro de
automóviles o camiones
84131511 Seguro de
deterioro de valores</t>
  </si>
  <si>
    <t>META 2
Contratación de servicios de desarrollo, matenimiento y Soporte de los aplictivos SIVICOF - SIGESPRO</t>
  </si>
  <si>
    <t>META 2
Contratación de servicios de Help Desk, administración y mantenimiento de plataforma tecnológica.</t>
  </si>
  <si>
    <t>META 2
Renovación licenciamiento Autocad y Suit de Adobe.</t>
  </si>
  <si>
    <t>Se requiere de los estudios y diseños con el fin de obtener el insumo de la evaluación técnica del estado de las redes de alumbrado de las sedes de la entidad, con el fin de saber si se requiere del cambio de cableado y la realización del estudio de iluminación para obtener el número de lamparas a implementar cumpliendo con las normas técnicas colombianas NTC 2050, el Reglamento Técnico de Instalaciones Eléctricas RETIE y el Reglamento Técnico de Luminarias - RETILAP.</t>
  </si>
  <si>
    <r>
      <rPr>
        <b/>
        <sz val="10"/>
        <rFont val="Arial"/>
        <family val="2"/>
      </rPr>
      <t xml:space="preserve">25172504 </t>
    </r>
    <r>
      <rPr>
        <sz val="10"/>
        <rFont val="Arial"/>
        <family val="2"/>
      </rPr>
      <t>Llantas para automóviles o camionetas</t>
    </r>
  </si>
  <si>
    <t>Compra de llantas para los vehiculos de propiedad de la Entidad y de los que fuere legalmente responsable.</t>
  </si>
  <si>
    <t>Se requiere la compra de llantas para los vehiculos de la Entidad y los que fuere legalmente resposable, teniendo en cuenta que no se cuenta con un stock de inventario suficiente para las ferencias de los nuevos vehículos  para realizar el mantenimiento de los automotores .</t>
  </si>
  <si>
    <r>
      <rPr>
        <b/>
        <sz val="10"/>
        <rFont val="Arial"/>
        <family val="2"/>
      </rPr>
      <t>78131602</t>
    </r>
    <r>
      <rPr>
        <sz val="10"/>
        <rFont val="Arial"/>
        <family val="2"/>
      </rPr>
      <t xml:space="preserve">
Almacenaje de archivos de carpetas</t>
    </r>
  </si>
  <si>
    <t>META 7.
Programa del sistema integrado de  conservación para Archivo Documental</t>
  </si>
  <si>
    <r>
      <rPr>
        <b/>
        <sz val="11"/>
        <rFont val="Calibri"/>
        <family val="2"/>
      </rPr>
      <t xml:space="preserve">86101705 </t>
    </r>
    <r>
      <rPr>
        <sz val="11"/>
        <rFont val="Calibri"/>
        <family val="2"/>
      </rPr>
      <t>Capacitación administrativa</t>
    </r>
  </si>
  <si>
    <t xml:space="preserve">Inversión </t>
  </si>
  <si>
    <t>Consultoría</t>
  </si>
  <si>
    <t>RESPONSABLE
(JEFE DEPENDENCIA)</t>
  </si>
  <si>
    <t>ESTADO</t>
  </si>
  <si>
    <t>Memorando 3-2015-26853 del 29-12-2015.</t>
  </si>
  <si>
    <t>GABRIEL GUZMÁN USECHE</t>
  </si>
  <si>
    <t>GUSTAVO MONZÓN GARZÓN</t>
  </si>
  <si>
    <t>VALOR CONTRATADO</t>
  </si>
  <si>
    <t>Prestación de servicios para la realización de un (1) programa de 3 tres (3) días para los servidores(as) prepensionados o próximos a su jubilación.</t>
  </si>
  <si>
    <t>Suministro de combustible de gasolina tipo corriente y ACPM, para el parque automotor de propiedad de la Contraloría de Bogotá D.C., y de los que llegare a ser legalmente responsable al servicio de la Entidad.</t>
  </si>
  <si>
    <t>71122501                                                          Servicio de diseño del control del gas o agua</t>
  </si>
  <si>
    <t>Con el fin de dar cumplimiento a las directrices de la Secretaria Distrital de Ambiente especificamente a los criterios de Generación de Nuevos Sistemas de Reutilización y ahorro del Agua y adquisición de nuevas tecnologìas asì como lo establecido en la Resolución 242 de 2014 y que la Entidad no cuenta con el personal Idòneo para formular este tipo de estrategias se hace necesario contratar la Prestación del Servicio indicado buscando dar cumplimiento posterior a las directrices formuladas</t>
  </si>
  <si>
    <t>26131507                                                   Centrales de energía solar</t>
  </si>
  <si>
    <t>Con el fin de dar cumplimiento a las directrices de la Secretaria Distrital de Ambiente especificamente a los criterios de conversión tecnológica y aprovechamiento de energías alternativas, asì como lo establecido en la Resolución 242 de 2014  se hace necesario contratar la Prestación del Servicio indicado.</t>
  </si>
  <si>
    <t>La entidad cuenta con áreas verdes en sus sedes, las cuales requieren de mantenimientos periódicos para conservar las especies vegetales.</t>
  </si>
  <si>
    <t>Proyecto 776 FORTALECIMIENTO DE LA CAPACIDAD INSTITUCIONAL PARA UN CONTROL FISCAL EFECTIVO Y TRANSPARENTE</t>
  </si>
  <si>
    <t>META</t>
  </si>
  <si>
    <t>PUNTO DE INVERSIÓN</t>
  </si>
  <si>
    <t>RECURSOS PROGRAMADOS
$</t>
  </si>
  <si>
    <t>RECURSOS EJECUTADOS</t>
  </si>
  <si>
    <t>SALDO</t>
  </si>
  <si>
    <t>FECHA DE RADICACIÓN NECESIDAD</t>
  </si>
  <si>
    <t>OBSERVACIONES</t>
  </si>
  <si>
    <t>N/A</t>
  </si>
  <si>
    <t>4. Adecuar áreas de trabajo para  cinco (5) sedes pertenecientes a la Contraloría de Bogotá.</t>
  </si>
  <si>
    <t>RECURSOS EJECUTADOS
$</t>
  </si>
  <si>
    <t>5. Implementar el 100% de los programas ambientales establecidos en el Plan Institucional de Gestión Ambiental PIGA 2012- 2016.</t>
  </si>
  <si>
    <t>6. Adquirir 16 vehículos por reposición para el ejercicio de la función de vigilancia y control a la gestión del control fiscal. (Meta cuatrienio)</t>
  </si>
  <si>
    <t>7. Organización de 2.000 metros lineales de los fondos documentales del Archivo Central de la Contraloría de Bogotá (identificación, organización, clasificación y
depuración).</t>
  </si>
  <si>
    <t>PROYECTO 770 CONTROL SOCIAL A LA GESTIÓN PÚBLICA</t>
  </si>
  <si>
    <t>RECURSOS PROGRAMADOS</t>
  </si>
  <si>
    <t>1. Desarrollar pedagogía social, formativa e ilustrativa</t>
  </si>
  <si>
    <t>2. Realizar acciones ciudadanas especiales</t>
  </si>
  <si>
    <t>3. Utilizar los medios locales de comunicación</t>
  </si>
  <si>
    <t>4. Desarrollar y ejecutar estrategias de comunicación.</t>
  </si>
  <si>
    <t>En elaboración de estudio previo</t>
  </si>
  <si>
    <t>SANDRA MILENA JIMÉNEZ CASTAÑO</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</si>
  <si>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</si>
  <si>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Honorarios entidad</t>
  </si>
  <si>
    <t>880121704  Servicios legales sobre contratos
80121706 Servicios Legales sobre derecho laboral.
80121707 Servicios Legales para disputas laborales.</t>
  </si>
  <si>
    <t xml:space="preserve">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
Así mismo, se evidencia que con los funcionarios actualmente vinculados a la Oficina Asesora Jurídica no es posible atender a cabalidad las situaciones señaladas en la presente necesidad, no solo porque la cantidad de profesionales es limitado, sino porque los mismos no cuentan con los conocimientos específicos en tales materias para adelantar adecuadamente la defensa técnica de la entidad  y prevenir el riesgo antijurídico.
</t>
  </si>
  <si>
    <t>JULIAN DARÍO HENAO CARDONA</t>
  </si>
  <si>
    <t>Contrato suscrito</t>
  </si>
  <si>
    <t>SANDRA MILENA CÁCERES GONZÁLEZ</t>
  </si>
  <si>
    <t>880121704  Servicios legales sobre contratos</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</si>
  <si>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</si>
  <si>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En virtud del cierre de vigencia del Sr. Contralor, se hace necesario contratar un abogado (a) para que apoye la gestión en esta Subdirección, en lo que corresponde a la revisión de carpetas contractuales y liquidación de los contratos, suscritos durante el cuatrienio, así como brindar apoyo a los supervisores en la realización de los informes de supervisión, para lograr un buen desempeño en la ejecución contractual. 
Lo anterior, toda vez que los abogados de la Subdirección tienen a cargo con otras tareas, tales como los procesos contractuales, suscripción de los contratos etc., que no les permite llevar a cabo tales procedimientos, y adicionalmente, se requiere una persona que se dedique exclusivamente a la revisión y apoyo a la gestión de los supervisores, en cuanto a la realización de los informes que éstos presentan. 
</t>
  </si>
  <si>
    <t>DIRECCIÓN SECTOR SALUD</t>
  </si>
  <si>
    <t>La Dirección Sector Salud requiere contratar la prestación de servicios  de un profesional para apoyar la Dirección Sector Salud en el nuevo sistema del Plan de Desarrollo "Bogotá Mejor para Todos", en el Sector Salud, así como apoyar a las auditorías en la Programación del Primer Semestre del PAD.</t>
  </si>
  <si>
    <t>META 5.
Suministro, instalación y puesta en servicio de un sistema de generación de energía a través de paneles solares fotovoltaicos para la sede principal de la Contraloría de Bogotá</t>
  </si>
  <si>
    <t xml:space="preserve">META 5.
Contratar la prestación del servicio de mantenimiento de material vegetal para la Contraloría de Bogotá.
</t>
  </si>
  <si>
    <t>META 5.
Servicio de ilustración, diseño y diagramación, corrección de estilo e impresión de trescientos (300) ejemplares de un libro que reúna los cuentos que participaron en el tercer concurso de cuento interno sobre temáticas ambientales de la entidad, así como información del PIGA.</t>
  </si>
  <si>
    <t>META 5. Diseño, diagramación e impresión de calendarios de escritorio del año 2017, relacionados con el Plan Institucional de Gestión Ambiental -PIGA de la Contraloria de Bogota D.C</t>
  </si>
  <si>
    <t>SEGUIMIENTO PROYECTOS DE INVERSIÓN 2016</t>
  </si>
  <si>
    <t>HENRY VARGAS DÍAZ</t>
  </si>
  <si>
    <r>
      <rPr>
        <b/>
        <sz val="10"/>
        <rFont val="Arial"/>
        <family val="2"/>
      </rPr>
      <t>META 4</t>
    </r>
    <r>
      <rPr>
        <sz val="10"/>
        <rFont val="Arial"/>
        <family val="2"/>
      </rPr>
      <t xml:space="preserve">
Suministro, instalacion, cableado y obras complementarias para la implementacion de luminarias en la Entidad, de acuerdo a los  resultados del estudio y  diseño para su ejecución  de acuerdo con las normas técnicas colombianas NTC 2050, el Reglamento Técnico de Instalaciones Eléctricas RETIE y el Reglamento Técnico de Luminarias - RETILAP.</t>
    </r>
  </si>
  <si>
    <r>
      <rPr>
        <b/>
        <sz val="10"/>
        <rFont val="Arial"/>
        <family val="2"/>
      </rPr>
      <t>META 4</t>
    </r>
    <r>
      <rPr>
        <sz val="10"/>
        <rFont val="Arial"/>
        <family val="2"/>
      </rPr>
      <t xml:space="preserve">
Mantenimiento, adecuación y remodelación de las áreas de trabajo para las sedes de la Contraloría de Bogotá D.C.</t>
    </r>
  </si>
  <si>
    <r>
      <rPr>
        <b/>
        <sz val="10"/>
        <rFont val="Arial"/>
        <family val="2"/>
      </rPr>
      <t>META 4</t>
    </r>
    <r>
      <rPr>
        <sz val="10"/>
        <rFont val="Arial"/>
        <family val="2"/>
      </rPr>
      <t xml:space="preserve">
Suministro e instalación de mobiliario para oficinas y áreas de archivo, para las diferentes dependencias y sedes de la Contraloría de Bogotá, D.C.</t>
    </r>
  </si>
  <si>
    <r>
      <rPr>
        <b/>
        <sz val="10"/>
        <rFont val="Arial"/>
        <family val="2"/>
      </rPr>
      <t>META 4</t>
    </r>
    <r>
      <rPr>
        <sz val="10"/>
        <rFont val="Arial"/>
        <family val="2"/>
      </rPr>
      <t xml:space="preserve">
Obras  de mitigación para el  manejo de aguas servidas, superficiales y estabilidad geotécnica de la sede vacacional Hotel Club y Centro de Estudios de la Contraloría de Bogotá, ubicada en las fincas Pacande y Yajaira de la Vereda el Espinalito Municipio de Fusagasuga.</t>
    </r>
  </si>
  <si>
    <r>
      <rPr>
        <b/>
        <sz val="10"/>
        <rFont val="Arial"/>
        <family val="2"/>
      </rPr>
      <t>META 4</t>
    </r>
    <r>
      <rPr>
        <sz val="10"/>
        <rFont val="Arial"/>
        <family val="2"/>
      </rPr>
      <t xml:space="preserve">
Interventoría técnica, administrativa, jurídica, financiera y ambiental de la obras de mitigación para el  manejo de aguas servidas, superficiales y estabilidad geotécnica del Centro de Estudios de la Contraloría de Bogotá. </t>
    </r>
  </si>
  <si>
    <t>ALEXANDRA MORENO BRICEÑO</t>
  </si>
  <si>
    <t>MÓNICA MARCELA QUINTERO GIRALDO</t>
  </si>
  <si>
    <t>Memorando 3-2016-00698 del 18-01-2016
Contrato 1 del 01-02-2016 con WILSON RUIZ OREJUELA</t>
  </si>
  <si>
    <t xml:space="preserve">SUBDIRECCIÓN DE CONTRATACIÓN </t>
  </si>
  <si>
    <t>En desarrollo de los objetivos institucionales, es necesario adoptar nuevas formas de comunicación, orientadas a vincular los medios digitales, las redes sociales y las modernas tecnologías con la estrategia de comunicación institucional, con el objeto de seguir posicionando a la Contraloría de Bogotá como un organismo de control fiscal técnico, eficiente, efectivo y transparente.
El buen manejo de las herramientas digitales, con estrategias de comunicación claras, mejorará la imagen de la organización, generará una cercanía mayor con la sociedad y facilitará el acceso de los ciudadanos a la información que tienen y gestionan entidades como los organismos de control.</t>
  </si>
  <si>
    <t>JOHANNA CEPEDA AMARIS</t>
  </si>
  <si>
    <t>SORAYA ASTRID MURCIA QUINTERO</t>
  </si>
  <si>
    <t>CARMEN SOFÍA PRIETO DUEÑAS</t>
  </si>
  <si>
    <t>BIVIANA DUQUE TORO</t>
  </si>
  <si>
    <t xml:space="preserve">Con el fin de verificar el cumplimiento de los requisitos de las normas ISO 9001:2008 y NTCGP 1000:2009 y lograr de esta forma mantener la certificacion al sistema, como un instrumento para mejorar la  gestion institucional y el logro de los objetivos y metas establecidas. </t>
  </si>
  <si>
    <t>ADRIANA DEL PILAR GUERRA MARTÍNEZ</t>
  </si>
  <si>
    <t xml:space="preserve">Como parte de los estimulos de la entidad es necesario celebrar el dia del niños, realziar las vacaciones recreativas y festejar el 31 de octubre a los hijos de los servidores(as) de la entidad.  </t>
  </si>
  <si>
    <t>YAMILE MEDINA MEDINA</t>
  </si>
  <si>
    <t>Suministro de combustible de gasolina tipo corriente y ACPM, para el parque automotor de propiedad de la Contraloría deBogotá D.C., y de los que llegare a ser leglamente responsable al servicio de la Entidad.</t>
  </si>
  <si>
    <t>Memorando 3-2015-26035 del 14-12-2015. 
Devuelto con observaciones.
Reenviado memorando 3-2016-00242 del 08-01-2016.
Contrato 2 del 01-02-2016 con la Lotería de Bogotá</t>
  </si>
  <si>
    <t>CONTRALORÍA DE BOGOTÁ,D.C.</t>
  </si>
  <si>
    <t>NIT: 800245133-5</t>
  </si>
  <si>
    <t>MES</t>
  </si>
  <si>
    <t>No. DEL PROCESO SECOP</t>
  </si>
  <si>
    <t>No. CONTRATO</t>
  </si>
  <si>
    <t>OBJETO</t>
  </si>
  <si>
    <t>MODALIDAD DE SELECCIÓN</t>
  </si>
  <si>
    <t>MODALIDAD DE SELECCIÓN/TIPO DE ADJUDICACIÓN/
TIPO DE PROCESO</t>
  </si>
  <si>
    <t>TIPO DE CONTRATO /CLASE DE CONTRATO/TIPOLOGÍA</t>
  </si>
  <si>
    <t>VALOR DEL CONTRATO</t>
  </si>
  <si>
    <t>CONTRATISTA</t>
  </si>
  <si>
    <t>OTROS DATOS DEL CONTRATISTA</t>
  </si>
  <si>
    <t>CÓDIGO UNSPSC
Decreto 1510 de 2013</t>
  </si>
  <si>
    <t>UNIDAD EJECUTORA</t>
  </si>
  <si>
    <t>DISPONIBILIDAD  PRESUPUESTAL</t>
  </si>
  <si>
    <t>REGISTRO  PRESUPUESTAL</t>
  </si>
  <si>
    <t>TIPO DE GASTO</t>
  </si>
  <si>
    <t>ORIGEN DE RECURSOS</t>
  </si>
  <si>
    <t>FECHA DE FIRMA Y/0 SUSCRIPCIÓN</t>
  </si>
  <si>
    <t>Nº DE PÓLIZA
ENTIDAD Y FECHA</t>
  </si>
  <si>
    <t>FECHA DE APROBACIÓN GARANTÍA ÚNICA</t>
  </si>
  <si>
    <t>FECHA NOTIFICACIÓN COMO SUPERVISOR</t>
  </si>
  <si>
    <t>FECHA DEL ACTA DE INICIACIÓN
SI LA HAY</t>
  </si>
  <si>
    <t>FECHA DE INICIO</t>
  </si>
  <si>
    <t>PLAZO DEL CONTRATO
(DÍAS)</t>
  </si>
  <si>
    <t>FECHA DE TERMINACIÓN
(Depende del acta de inicio)</t>
  </si>
  <si>
    <t>PRORROGAS
SI LA HAY</t>
  </si>
  <si>
    <t>NUEVA
FECHA DE TERMINACIÓN CON PRÓRROGA</t>
  </si>
  <si>
    <t>ADICIONES/OTRO SI</t>
  </si>
  <si>
    <t>DISPONIBILIDAD  PRESUPUESTAL 
DE LA ADICIÓN</t>
  </si>
  <si>
    <t>REGISTRO  PRESUPUESTAL
DE LA ADICIÓN</t>
  </si>
  <si>
    <t>VALOR FINAL DEL CONTRATO
(Valor Inicial + Adición)</t>
  </si>
  <si>
    <t>FECHA DE ACTA
SI LAS HAY</t>
  </si>
  <si>
    <t>SUPERVISOR</t>
  </si>
  <si>
    <t xml:space="preserve">  INFORMACIÓN SUPERVISOR</t>
  </si>
  <si>
    <t>DEPENDENCIA SOLICITANTE
 - ECO -</t>
  </si>
  <si>
    <t>ABOGADO</t>
  </si>
  <si>
    <t>VALOR MENSUAL</t>
  </si>
  <si>
    <t>TEMA</t>
  </si>
  <si>
    <t>NIT O C.C.</t>
  </si>
  <si>
    <t>DV</t>
  </si>
  <si>
    <t>NOMBRE</t>
  </si>
  <si>
    <t>DIRECCIÓN</t>
  </si>
  <si>
    <t>TELÉFONO</t>
  </si>
  <si>
    <t>MAIL</t>
  </si>
  <si>
    <t>TIPO CONFIGURACIÓN</t>
  </si>
  <si>
    <t>Nº</t>
  </si>
  <si>
    <t>FECHA</t>
  </si>
  <si>
    <t>VALOR</t>
  </si>
  <si>
    <t>CÓDIGO RUBRO</t>
  </si>
  <si>
    <t>DENOMINACIÓN RUBRO</t>
  </si>
  <si>
    <t>PROYECTO DE INVERSIÓN</t>
  </si>
  <si>
    <t>FECHA SUSCRIPCIÓN PRÓRROGA</t>
  </si>
  <si>
    <t>FECHA INICIO DE LA PRÓRROGA (Día siguiente a la terminación del contrato principal o ultima prórroga.</t>
  </si>
  <si>
    <t>PLAZO PRÓRROGA
DÍAS</t>
  </si>
  <si>
    <t>No.</t>
  </si>
  <si>
    <t>RUBRO</t>
  </si>
  <si>
    <t>DE TERMINACIÓN</t>
  </si>
  <si>
    <t>DE LIQUIDACIÓN</t>
  </si>
  <si>
    <t>ENERO</t>
  </si>
  <si>
    <t>CB SASI 051 2015</t>
  </si>
  <si>
    <t>Adición No. 1 Contrato 64 de  2015 con INDUSTRIA COLOMBIANA DE CONFECCIONES Y DOTACIONES HS SAS</t>
  </si>
  <si>
    <t>Adición No. 1 Contrato 64 de  2015, objeto: Suministro y canje de bonos personalizados redimibles única y exclusivamente para la dotación de vestido y calzado para las funcionarias y funcionarios de la Contraloría de Bogotá</t>
  </si>
  <si>
    <t>15 15-Selección Abreviada - Subasta Inversa</t>
  </si>
  <si>
    <t xml:space="preserve">42 42-Suministro de Bienes en general </t>
  </si>
  <si>
    <t>INDUSTRIA COLOMBIANA DE CONFECCIONES Y DOTACIONES HS SAS</t>
  </si>
  <si>
    <t>Carrera 69 B No 100-67</t>
  </si>
  <si>
    <t>271 4200</t>
  </si>
  <si>
    <t>25 25-Sociedad por Acciones Simplificadas - SAS</t>
  </si>
  <si>
    <t xml:space="preserve">53101900 Traje
531016 Faldas y blusas (camisas para
hombre)
531116 Zapato
531025 Accesorios de
vestir (corbata)
</t>
  </si>
  <si>
    <t>NA</t>
  </si>
  <si>
    <t>2 2-Funcionamiento</t>
  </si>
  <si>
    <t>Recursos del Distrito (Transferencia)</t>
  </si>
  <si>
    <t>Seguros del Estado
No. 1444-101076158
del 22-01-2016</t>
  </si>
  <si>
    <t>NA ADICIÓN</t>
  </si>
  <si>
    <t>SUBDIRECTORA DE BIENESTAR SOCIAL</t>
  </si>
  <si>
    <t>GLORIA ALEXANDRA MORENO BRICEÑO</t>
  </si>
  <si>
    <t>51.898.556 </t>
  </si>
  <si>
    <t>DAVID ARENAS</t>
  </si>
  <si>
    <t xml:space="preserve">CB-CD-76-2015
</t>
  </si>
  <si>
    <t>Adición y Prórroga contrato 56 de 2015 con JAVIER ENRIQUE PAIPILLA ARANGO</t>
  </si>
  <si>
    <t>Adición y Prórroga contrato 56 de 2015, objeto: Prestar los servicios de apoyo a la Contraloría de Bogotá, D.C. en aspectos relacionados con la organización y manejo de bienes muebles y fungibles de acuerdo a los establecido en los procesos y procedimientos de recursos físicos de la Entidad.</t>
  </si>
  <si>
    <t>12 12-Contratación Directa (Ley 1150 de 2007)</t>
  </si>
  <si>
    <t xml:space="preserve">31 31-Servicios Profesionales </t>
  </si>
  <si>
    <t>6 6: Prestación de servicios</t>
  </si>
  <si>
    <t>JAVIER ENRIQUE PAIPILLA ARANGO</t>
  </si>
  <si>
    <t>CARRERA 65 # 79A-80</t>
  </si>
  <si>
    <t>3104867362
Nacimiento: Bogotá
Fecha:06-03-1993
EPS: Salud Total
AFP: Protección</t>
  </si>
  <si>
    <t>j.vi.er93@gmail.com</t>
  </si>
  <si>
    <t>26 26-Persona Natural</t>
  </si>
  <si>
    <t>80111601 Asistencia de oficina o administrativa temporal</t>
  </si>
  <si>
    <t>Remuneración servicios Técnicos</t>
  </si>
  <si>
    <t>Liberty Seguros S.A
2513636 del 25-01-2016</t>
  </si>
  <si>
    <t>SUBDIRECTOR DE RECURSOS MATERIALES</t>
  </si>
  <si>
    <t>MARIA CAMILA TORRES</t>
  </si>
  <si>
    <t>CB-CD-79-2015</t>
  </si>
  <si>
    <t>Adición y prórroga contrato 60 de 2015 con FABIO ENRIQUE SIERRA FLOREZ</t>
  </si>
  <si>
    <t>Adición y prórroga contrato 60 de 2015, objeto: Prestar los servicios profesionales a la Contraloría de Bogotá, D.C., Dirección de Participación Ciudadana y Desarrollo Local en actividades encaminadas a investigar, diagnosticar, y fortalecer el proceso de participación y atención ciudadana de los Comités de Control Social de las localidades.</t>
  </si>
  <si>
    <t>FABIO ENRIQUE SIERRA FLOREZ</t>
  </si>
  <si>
    <t xml:space="preserve">Cra. 72 Bis No. 25B-50
</t>
  </si>
  <si>
    <t>3212320339
Nació. Bogotá, Fecha: 25-07-1954
EPS: Sanitas EPS.
AFP: Colpensiones</t>
  </si>
  <si>
    <t>contratos.contraloriabogota.gov.co</t>
  </si>
  <si>
    <t xml:space="preserve">80101509 Servicios de
,.asesoramiento
para asuntos
gubernamentales
y de relaciones
 comunitarias. </t>
  </si>
  <si>
    <t>Seguros del Estado
1744101127167 del 21-01-2016</t>
  </si>
  <si>
    <t>DIRECTOR DE PARTICIPACIÓN CIUDADANA Y DESARROLLO LOCAL</t>
  </si>
  <si>
    <t>GABRIEL ALEJANDRO GUZMÁN USECHE</t>
  </si>
  <si>
    <t>DIRECCIÓN DE PARTICIPACIÓN CIUDADANA Y DESARROLLO LOCAL</t>
  </si>
  <si>
    <t>BISMAR LONDOÑO</t>
  </si>
  <si>
    <t>CB-CD-76-2015</t>
  </si>
  <si>
    <t>Adición No. 1  y pórroga No. 1 Contrato 59 de 2015 con CARLOS ANDRES CORTES BARRIOS</t>
  </si>
  <si>
    <t>Prestar los servicios de apoyo al proceso de Recursos Físicos en aspectos relacionados con el manejo de herramientas ofimáticas; en los componentes administrativos SAE y SAI del ERP SI CAPITAL en el área de almacén e inventarios.</t>
  </si>
  <si>
    <t>CARLOS ANDRES CORTES BARRIOS</t>
  </si>
  <si>
    <t>Calle 137 No. 91-40 Int. 7 Apto 503</t>
  </si>
  <si>
    <t>3123795493
Nacimiento: Bogotá, 
Fecha: 05-08-1977
EPS: Sanitas
AFP: Porvenir</t>
  </si>
  <si>
    <t>andresco4@gmail.com</t>
  </si>
  <si>
    <t>80161506 Servicios de archivo de datos</t>
  </si>
  <si>
    <t>3110204</t>
  </si>
  <si>
    <t>Seguros del Estado
1744101127159 del 22-01-2016</t>
  </si>
  <si>
    <t>ADICIONES A CONTRATOS 2016</t>
  </si>
  <si>
    <t>Impuestos.Tasas.Contribuciones. Derechos y Multas</t>
  </si>
  <si>
    <t>Cumplimiento de la normatividad  establecida en el Decreto 1978 de 1989 reglamentario de la Ley 70 de 1988 y contribuir al bienestar de los funcionarios de la Contraloría de Bogotá.</t>
  </si>
  <si>
    <t>3120210</t>
  </si>
  <si>
    <t>Memorando 3-2016-00574 del 14-01-2016.
Memorando 3-2016-05167 del 01-03-2016</t>
  </si>
  <si>
    <t>CB-LP-15-2015</t>
  </si>
  <si>
    <t>Adición 3 y prórroga 1 contrato 36 de 2015 con VIGIAS DE COLOMBIA S.R.L. LTDA</t>
  </si>
  <si>
    <t>Adición y prórroga contrato 36 de 2015 con VIGIAS DE COLOMBIA S.R.L. LTDA Objeto: 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</si>
  <si>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4 4-Proceso Licitatorio</t>
  </si>
  <si>
    <t>VIGIAS DE COLOMBIA S.R.L. LTDA</t>
  </si>
  <si>
    <t>Carrera 19 No. 166-34</t>
  </si>
  <si>
    <t>6 6-Sociedad Ltda.</t>
  </si>
  <si>
    <t>92121500 Servicios de
guardas de seguridad
92121700  Servicios de
sistemas de seguridad</t>
  </si>
  <si>
    <t>Seguros del Estado (Póliza Cumplimiento)
Nº 11-44-101068978
del 18-02-2016.
Seguros del Estado (Póliza Responsabilidad Civil)
No. 1040101016082
del 18-02-2016.</t>
  </si>
  <si>
    <t>SUBDIRECTOR DE SERVICIOS GENERALES</t>
  </si>
  <si>
    <t>GUSTAVO FRANCISCO MONZÓN GARZÓN</t>
  </si>
  <si>
    <t xml:space="preserve">OFICINA ASESORA JURÍDICA </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</si>
  <si>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</si>
  <si>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Memorando del 28-01-2016.
Contrato 3 del 02-02-2016 con YASMINA GRACIELA ARAUJO RORIGUEZ</t>
  </si>
  <si>
    <t>Contratar la adquisición de insumos para la impresión de dos ediciones de la revista Bogotá Económica.</t>
  </si>
  <si>
    <t>20 días hábiles</t>
  </si>
  <si>
    <t xml:space="preserve">14121904 Papel Offset
12171703 Tintas
31201512 Cinta
transparente
60121814 Barnices
litográficos
</t>
  </si>
  <si>
    <t>Memorando 3-2015-26853 del 29-12-2015.
Contrato 4 del 16-02-2016 con SUMINISTROSDEOFICINA.COM.SAS</t>
  </si>
  <si>
    <t>JAIRO CARRILLO TORRES</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</si>
  <si>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</si>
  <si>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Memorando del 29-01-2016.
Contato 5 del 17-02-2016 con AMAIDA PALACIOS JAIMES</t>
  </si>
  <si>
    <t>85101707 Servicios de
evaluación al
sistema de salud</t>
  </si>
  <si>
    <t>Prestación de servicios de apoyo al equipo de Gestión Documental en la implementación del Programa de Gestión Documental de la Contraloría de Bogotá D.C, de conformidad con las normas archivísticas vigentes.</t>
  </si>
  <si>
    <t>Memorando del 08-02-2016.
Contrato 6 del 17-02-2016 con ERIKA VIVIANA GARZÓN ZAMORA</t>
  </si>
  <si>
    <t>80161506 Servicios de
Archivo de Datos</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</si>
  <si>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</si>
  <si>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Memorando del 08-02-2016.
Contrato 7 del 17-02-2016 con NASLY JANETH CASTRO CAMARGO</t>
  </si>
  <si>
    <t>Contratar los servicios profesionales de SGS COLOMBIA S.A. ente certificador para una visita, de seguimiento del Sistema de Gestión de Calidad - SGC-, bajo las normas técnicas NTC ISO 9001:2008 y NTCGP 1000:2009.</t>
  </si>
  <si>
    <t>Memorando 3-2016-0922 del 18-01-2016.
Contato 8 del 17-02-2016 con SGS COLOMBIA S.A.</t>
  </si>
  <si>
    <t>4 días hábiles</t>
  </si>
  <si>
    <t>80101504 Servicios de
asesoramiento
sobre
planificación
estratégica.</t>
  </si>
  <si>
    <t>Se requiere contratar la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</si>
  <si>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r>
      <rPr>
        <b/>
        <sz val="10"/>
        <rFont val="Arial"/>
        <family val="2"/>
      </rPr>
      <t>META 7.</t>
    </r>
    <r>
      <rPr>
        <sz val="10"/>
        <rFont val="Arial"/>
        <family val="2"/>
      </rPr>
      <t xml:space="preserve">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r>
  </si>
  <si>
    <t>Memorando del 08-02-2016.
Contrato 10 del 18-02-2016 con LUZ HELENA BUITRAGO FRANCO</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</si>
  <si>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</si>
  <si>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</si>
  <si>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55101506 Revistas</t>
  </si>
  <si>
    <t>Memorando 3-2015-26853 del 29-12-2015. 
Contaro 11 del 22-02-2016 con PUBLICACIONES SEMANA S.A</t>
  </si>
  <si>
    <t xml:space="preserve">Contratar el servicio de monitoreo de medios de prensa, radio, televisión e Internet para la Contraloría de Bogotá D.C. </t>
  </si>
  <si>
    <t>83121700 Servicios
relacionados
con la televisión,
radio, internet y
sistemas de
alerta ciudadana</t>
  </si>
  <si>
    <t>Memorando 3-2015-26295 del 18-12-2015.
Memorando 3-2016-00994 del 21-01-2016.
Contrato 12 del 22-02-2016 con MEDICIONES Y MEDIOS SAS</t>
  </si>
  <si>
    <t>Memorando 3-2016-01393 del 27-01-2016.
Contrato 13 del 24-02-2016 con PEDRO LUIS SOLER MONGUE</t>
  </si>
  <si>
    <t>Se hace necesario la contratación de un profesional en áreas de Ingeniería Forestal, con experiencia en temas relacionados con tala de árboles, reforestación de árboles, plantados, arborización urbana y mantenimiento de la misma , entre otros, toda vez que la Dirección de Hábitat y Ambiente no cuenta con personal disponible para atender los requerimientos técnicos de la Subdirección Hábitat, en las entidades sujetos de control como son: Secretaría Distrital de Ambiente SDA, y Jardín Botánico José Celestino Mutis JBJCM.</t>
  </si>
  <si>
    <t>83121703 Servicios relacionados con internet</t>
  </si>
  <si>
    <t>Memorando 3-2016-01298 del 25-01-2016.
Contrato 15 del 24-02-2016 con WILLY DAVID CALDERÓN CAMARGO</t>
  </si>
  <si>
    <t>Memorando del 08-02-2016.
Contyrato 16 del 26-02-2016 con ANYI TATIANA FORERO MARTIN</t>
  </si>
  <si>
    <t>Memorando del 08-02-2016.
Contrato 17 del 29-02-2016 con GINNA MARCELA BONILLA</t>
  </si>
  <si>
    <t>Prestar los servicios profesionales y especializados en medicina laboral a la Contraloría de Bogotá, D.C., en desarrollo del Sistema de Gestión de la Seguridad y Salud en el Trabajo/SG-SST y en forma interdisciplinaria en la Subdirección de Bienestar Social.</t>
  </si>
  <si>
    <t>77102003 Servicios de presentación de informes de generación o eliminación de residuos.</t>
  </si>
  <si>
    <r>
      <rPr>
        <b/>
        <sz val="10"/>
        <rFont val="Arial"/>
        <family val="2"/>
      </rPr>
      <t>META 7.</t>
    </r>
    <r>
      <rPr>
        <sz val="10"/>
        <rFont val="Arial"/>
        <family val="2"/>
      </rPr>
      <t xml:space="preserve">
Prestación de Servicios como técnico archivista y administración documental para el apoyo al grupo de Gestión Documental</t>
    </r>
  </si>
  <si>
    <t>Memorando del 08-02-2016.
Contrato 9 del 18-02-2016, con CÉSAR GERMÁN ESPINOSA MONTAÑA</t>
  </si>
  <si>
    <t>META 2
Adquisición e instalación de sistema de aire acondicionado In Row para Datacenter.</t>
  </si>
  <si>
    <t>Se la prestación de servicios de  un profesional  especializado en temas ambientales para  apoyar la elaboración de la Cartilla de Criterios Ambientales de la Contraloría de Bogotá y para la actualización de la Matriz Normativa del Plan Institucional de Gestión Ambiental PIGA, con el fin de cumplir con los requisitos establecidos por la Secretaría Distrital de Ambiente.</t>
  </si>
  <si>
    <t>FEBRERO</t>
  </si>
  <si>
    <t>META 5.
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</si>
  <si>
    <t>5. Desarrollar 7 Actividades y/o estrategias institucionales e interinstitucionales en el marco del Plan Anticorrupcion de la Contraloría de Bogotá. (Logística de eventos)</t>
  </si>
  <si>
    <t>Prestar los servicios profesionales a la Dirección de Hábitat y Ambiente de la Controlaría de Bogotá, D.C., en desarrollo de los temas técnicos ambientales relacionados con el proceso auditor en cumplimiento del PAD 2016.</t>
  </si>
  <si>
    <t>Se hace necesario contrar con los equipos fotográficos necesarios para registrar todos los acontecimientos importantes que transcurren al interior y exterior de la entidad , los cuales se constituirán en apoyo a la gestión fiscal, al fortalecimiento de la memoria institucional y a la comunicación  tanto a  nivel interno como externo.</t>
  </si>
  <si>
    <t>Prestación del servicio de área protegida de las urgencias y emergencias médicas las venticuatro (24) horas durante la vigencia del contrato en las diferentes sedes de la Contraloría de Bogotá, para funcionarios, usuarios, proveedores y visitantes de la Entidad.</t>
  </si>
  <si>
    <t>VALOR  ($)
PRESUPUESTO 
VIGENCIA 2016
Decreto 533 del 15-12- 2015</t>
  </si>
  <si>
    <t xml:space="preserve">VALOR ($)
PRESUPUESTADO POR LAS DEPENDENCIAS SOLICITANTES </t>
  </si>
  <si>
    <t xml:space="preserve">VALOR 
CONTRATADO 
</t>
  </si>
  <si>
    <t xml:space="preserve">ADICIONES A CONTRATOS
</t>
  </si>
  <si>
    <t>Adición suscrita</t>
  </si>
  <si>
    <t>Memorando del 02-03-2016.
Adición 1 y Prórroga 1 al contrato 118 del 2015, con  MARÍA CATALINA SÁENZ HIGUERA</t>
  </si>
  <si>
    <t>MARZO</t>
  </si>
  <si>
    <t>CB-CD-140-2015</t>
  </si>
  <si>
    <t>Adición 1 y Prórroga 1 al contrato 118 del 2015, con  MARÍA CATALINA SÁENZ HIGUERA</t>
  </si>
  <si>
    <t>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</si>
  <si>
    <t>MARÍA CATALINA SÁENZ HIGUERA</t>
  </si>
  <si>
    <t>Calle 163B No. 50-32 Interior 4 Apto 216 La Estancia 1</t>
  </si>
  <si>
    <t>3138284263
Nacimiento: 19-09-1984
Tunja (Boyacà)
AFP: Protección
Salud:  Café Salud.
Abogado</t>
  </si>
  <si>
    <t>catalinasaenzh@hotmail.com</t>
  </si>
  <si>
    <t>26 26-Persona Natural con establecimiento de comercio</t>
  </si>
  <si>
    <t>1 1 -Inversión</t>
  </si>
  <si>
    <t>Liberty Seguros S.A No. 2597114 del 03-08-2016</t>
  </si>
  <si>
    <t>CB-CD-56-2015</t>
  </si>
  <si>
    <t>Adición y prórroga al contrato 41 de 2015 con VANDERLEY CHAUCANAS CASTAÑEDA</t>
  </si>
  <si>
    <t>Adición y prórroga al contrato 41 de 2015 con VANDERLEY CHAUCANAS CASTAÑEDA, objeto: Prestar servicio de apoyo a la Contraloría en aspectos relacionados con la planeación, organización, desarrollo y seguimiento de los procesos y procedimientos del Almacén General.</t>
  </si>
  <si>
    <t>VANDERLEY CHAUCANAS CASTAÑEDA</t>
  </si>
  <si>
    <t>Cra. 90 A No.4-40 Casa 55</t>
  </si>
  <si>
    <t>3144422038
Nacimiento: 23-08-1976
Bogotá.
Ocupación: Auxiliar administrativo y afines.
EPS: EPS Sánitas 
AFP: Colfondos S.A
Mail: chauca1@live.com</t>
  </si>
  <si>
    <t>chauca1@live.com</t>
  </si>
  <si>
    <t>Aseguradora Solidaria de Colombia
35047994000003585 del XX</t>
  </si>
  <si>
    <t>Memorando  3-2016-04135 del 18-02-2016.
Contrato 20 del 08-03-2016 con CAROLINA FERNANDA GARROTE WILCHES</t>
  </si>
  <si>
    <t>Memorando del 08-02-2016.
Contrato 20 del 10-03-2016 con HEDDER ALEJANDRO VALLEJO FRANCO</t>
  </si>
  <si>
    <t>Memorando  3-2016-02627 del 5-02-2016.
Contrato 21 del 15-03-2016 con EMPRESA DE MEDICINA INTEGRAL GRUPO EMI S.A.</t>
  </si>
  <si>
    <t>Contratar la preproducción, producción y posproducción de dos videos institucionales de 30 seg  en  HD y 20 copias en formato DVD, para la Agencia Nacional de Televisión (ANTV)</t>
  </si>
  <si>
    <t>Elaboración de piezas comunicacionales (3 módulos informativos, 10 pendones, 200 cartillas institucionales, 1000 separadores de libros, 1500 stickers y 1500 cuadernos)</t>
  </si>
  <si>
    <t xml:space="preserve">META 5.
Adición 1 y prórroga 1 al Contrato 062 de 2015 con Areas Verdes Ltda. Objeto: Contratar la prestación del servicio de mantenimiento de material vegetal para la Contraloría de Bogotá.
</t>
  </si>
  <si>
    <t>Prestación de servicios especializado para la realización de tres (3) caminatas ecológicas, cada una con grupos de 52 personas para un total de 156 personas, (servidores y familias) de la Contraloría de Bogotá,D.C.</t>
  </si>
  <si>
    <t>Memorando 3-2016-07463 del 30-03-2016</t>
  </si>
  <si>
    <t xml:space="preserve">Prestación de servicios para el desarrollo de (4) jornadas de intervención en clima organizacional con la finalidad de fortalecer el ambiente laboral y la gestión institucional en los funcionarios de la Contraloría de Bogotá. </t>
  </si>
  <si>
    <t>Mìnima cuantía</t>
  </si>
  <si>
    <t>Contratar la adquisición de dos(2) sillas de evacuación por escaleras para personas con movilidad reducida</t>
  </si>
  <si>
    <t xml:space="preserve">Dar cumplimiento a lo reglamentado en el Plan Institucional de Seguridad vial PISV, para lo cual se hace necesario dotar al parque automotor de la entidad de botiquines y equipos de carretera para darle cumplimiento a la normatividad legal vigente y garantizar la seguridad e integridad de los actores viales con el uso de estos elementos, </t>
  </si>
  <si>
    <t>Se requiere contratar el programa del sistema integrado de  conservación para Archivo Documental.</t>
  </si>
  <si>
    <t>META 7.
Programa de capacitación Decreto 1080 de 2015 y Ley 594 de 2000</t>
  </si>
  <si>
    <t>Se requiere contratar el programa de capacitación en el Decreto 1080 de 2015 y Ley 594 de 2000.</t>
  </si>
  <si>
    <t>META 2
Adquisición de 1.000 Licencias de uso por un (1) año de Microsoft Office 365 Enterprise en el Plan -E1</t>
  </si>
  <si>
    <t>Selección Abreviada Acuerdo Marco de Precios</t>
  </si>
  <si>
    <t>CB-SASI-130-2015</t>
  </si>
  <si>
    <t>Adición 1 y Prórroga 1 al  Contrato 125 de 2015 con UNION TEMPORAL CONTRALORIA 130-2015</t>
  </si>
  <si>
    <t>Adición 1 y Prórroga 1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</si>
  <si>
    <t>Selección Abreviada</t>
  </si>
  <si>
    <t xml:space="preserve">121 121-Compraventa (Bienes Muebles) </t>
  </si>
  <si>
    <t>UNION TEMPORAL CONTRALORIA 130-2015</t>
  </si>
  <si>
    <t>Calle 59ª No. 5-53 oficina 206</t>
  </si>
  <si>
    <t>1 1-Unión Temporal</t>
  </si>
  <si>
    <t>52161500 Equipos audiovisuales
45111800 Equipos de presentación
de video y de mezcla de
video y sonido, hardware
y controladores
45111700 Equipos de composición
y presentación de sonido,
hardware y controladores
45111600 Proyectores y
suministros</t>
  </si>
  <si>
    <t>Confianza
No. 24 GU053361 del XX</t>
  </si>
  <si>
    <t>DIRECTORA DE TECNOLOGÍAS DE LA INFORMACIÓN Y LAS COMUNICACIONES</t>
  </si>
  <si>
    <t>Se requiere adquisición de Equipos Tecnológicos para dotar las salas de Capacitación y Sala Contralores del Piso 9o.</t>
  </si>
  <si>
    <t>3120212</t>
  </si>
  <si>
    <t>En revisión de estudio previo</t>
  </si>
  <si>
    <t>Se devolvió para ajustes en el Anexo 3 y Estudios Previos, de acuerdo a la normatividad vigente. 29 de marzo de 2016.</t>
  </si>
  <si>
    <t>+</t>
  </si>
  <si>
    <t xml:space="preserve">AVANCE CUMPLIMIENTO EJECUCION PLAN DE ADQUISICIONES
</t>
  </si>
  <si>
    <t>Prestación de servicios para el desarrollo de las actividades que con llevan la aplicabilidad del "Plan Institucional de Seguridad Vial" -PlSV.</t>
  </si>
  <si>
    <t>Memorando 3-2016-07738 del 01-04-2016</t>
  </si>
  <si>
    <t>En elaboración de Estudio Previo</t>
  </si>
  <si>
    <t>Adquisición e instalación de la señalización y elementos de seguridad industrial para las cinco (5) sedes de la Contraloría de  Bogotá, D.C.</t>
  </si>
  <si>
    <t>Prestación del servicio de admisión, tratamiento, curso y entrega de correo certificado a nivel urbano, nacional e internacional de las diferentes comunicaciones generadas por las  dependencias y direcciones de la Contraloria de Bogotá,D.C.</t>
  </si>
  <si>
    <t>Prestar los servicios para la realización de exámenes de medicina preventiva para  los servidores públicos de la Contraloría de Bogotá, D,C., de conformidad con las especificaciones técnicas.</t>
  </si>
  <si>
    <t>Memorando: 3-2016-07805 del 01-04-2016</t>
  </si>
  <si>
    <t>Mantenimiento preventivo y correctivo integral con el suministro de repuestos para las diferentes "UPS" y la planta eléctrica de la Contraloría de Bogotá.</t>
  </si>
  <si>
    <t>Adquisición de kit de carretera y botiquines con sus respectivos elementos para dotar el parque automotor de propiedad de  la Contraloría de Bogotá y/o de los que llegare a ser legalmente responsable.</t>
  </si>
  <si>
    <t>Recursos disponibles de la contratación realizada</t>
  </si>
  <si>
    <t xml:space="preserve">Se hace necesario contratar los servicios de profesor de canto para fortalecer las actividades sociales y culturales para que representen a la entidad en muestras culturales distritales. </t>
  </si>
  <si>
    <t>Las Normas Internacionales de Información Financiera se constituyen en reglamentaciones legalmente exigidas, globalmente aceptadas, basadas en principios que requieren que los estados financieros contengan información comparable, transparente y de alta calidad, las cuales deben regir a partir del 1 de enero de 2017; por lo tanto se debe capacitar a los funcionarios de la Contraloría de Bogotá, pertenecientes a las áreas de apoyo y misional.</t>
  </si>
  <si>
    <t xml:space="preserve">Prestación de servicios </t>
  </si>
  <si>
    <t>META 2
Adición 1 y Prórroga 1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</si>
  <si>
    <t>Selección Abreviada- Menor cuantía</t>
  </si>
  <si>
    <t>El 30 de Marzo de 2016 se suscribió la prórroga No. 1  al Contrato 95 de 2015 con SOCIEDAD HOTELERA TEQUENDAMA S.A., por 5 meses y fecha de terminación  30 de agosto de 2016.  (Nota:  Para esta meta existen recursos de reserva presupuestal vigencia 2015, por valor de $19.654.946).
La contratación de la vigencia 2016 se encuentra en témino para iniciar el nuevo proceso, con el fin de contratar la  prestación del servicio para el apoyo logístico requerido. Recursos asignados vigencia 2016: $64.000.000.</t>
  </si>
  <si>
    <t>80141902 Reuniones y
Eventos
80161502  Servicio de
Planificación de
Reuniones
90111601  Centros de
Conferencias
90111603 Sala de reuniones o banquetes
90111803 Suites</t>
  </si>
  <si>
    <t>Contratar la compra de elementos de protección personal para los servidores públicos de la Contraloría de Bogotá.</t>
  </si>
  <si>
    <t>Radicación necesidad: Memorando del 08-02-2016.
Contrato 23 del 01-04-2016 con HILDA MARÍA BARRAGÁN APONTE</t>
  </si>
  <si>
    <t>Memorando  3-2016-08783 del 12-04-2016</t>
  </si>
  <si>
    <t xml:space="preserve">
CONSOLIDADO REPORTE DE NECESIDADES PARA ADQUISICIÓN DE BIENES, SERVICIOS Y OBRAS, VIGENCIA 2016
DIRECCIÓN ADMINISTRATIVA Y FINANCIERA - SUBDIRECCIÓN DE CONTRATACIÓN</t>
  </si>
  <si>
    <t>Realización de Diplomados, cursos presenciales o cursos virtuales, en diverso temas relacionados con los Procesos Misionales de la Entidad, tales como Estudios de Economía y Política Pública, Control y Vigilancia a la Gestión Fiscal y Responsabilidad Fiscal y Jurisdicción Coactiva. Impartir capacitaciones en temas de Normas Técnicas de Calidad ISO 9001, GP 1000, 14000, entre otras.</t>
  </si>
  <si>
    <t>72121103 Servicios de renovación y reparación de edificios comerciales y de oficinas</t>
  </si>
  <si>
    <t>Selección abreviada menor cuantía</t>
  </si>
  <si>
    <t xml:space="preserve">53102704 Uniformes institucionales para la preparación de alimentos y servicios.
53111602 Zapatos para mujer.
46181604 Botas de seguridad. 
</t>
  </si>
  <si>
    <t>53101604 Camisas y blusas para mujer
53101904 Trajes para mujer.
53101902 Trajes para hombre.
53101602 Camisas para hombre.
53102502 Corbatas o pañoletas o bufanda.
53111602 Zapatos para mujer
53111601 Zapatos para hombre.</t>
  </si>
  <si>
    <t xml:space="preserve">
Se debe garantizar la seguridad y salud de los funcionarios frente a situaciones o accidentes de trabajo que pongan en riesgo su bienestar en los lugares de trabajo, así como brindar seguridad a los visitantes de la entidad, proporcionando instalaciones en óptimas condiciones de funcionamiento.
</t>
  </si>
  <si>
    <r>
      <rPr>
        <b/>
        <sz val="10"/>
        <rFont val="Arial"/>
        <family val="2"/>
      </rPr>
      <t>META 4</t>
    </r>
    <r>
      <rPr>
        <sz val="10"/>
        <rFont val="Arial"/>
        <family val="2"/>
      </rPr>
      <t xml:space="preserve">
Mantenimiento preventivo y correctivo de las puertas en vidrio templado instaladas en los accesos en las diferentes dependencias del edificio Lotería de Bogotá, sede principal de la Contraloría de Bogotá.</t>
    </r>
  </si>
  <si>
    <t>Prestación de servicios profesionales para la capacitación de funcionarios de la Contraloría de Bogotá, D.C., mediante un curso de normas contables NIIFS y NIICS.</t>
  </si>
  <si>
    <t xml:space="preserve">93141701
Organización de eventos culturales
</t>
  </si>
  <si>
    <t>Memorando: 3-2016-09470 del 20-04-2016</t>
  </si>
  <si>
    <t>Memorando: 3-2016-09521 del 20-04-2016</t>
  </si>
  <si>
    <t>Se esTá a la espera de los resultados de la convocatoria DG-0003 de 2016 con el SENA, para determinar si se adelanta el proceso contractual.</t>
  </si>
  <si>
    <t>55121904
Carteleras</t>
  </si>
  <si>
    <t>Memorando 3-2014604140 del 18-02-2016.
Devuelto para ajustes 29-03-2016.
Reenviado: memorando 3-2016-07996 del 05-04-2016</t>
  </si>
  <si>
    <t>Memorando 3-2016-06416 del 14-03-2016.
Se solicitará levantamiento presupuestal de $4.500.000 par un total de $22.500.000 en el rubro Compra de Equipo.</t>
  </si>
  <si>
    <t>Adquirir dos cámaras fotográficas, micrófonos de acuerdo a las especificaciones técnicas establecidas por la Contraloría de Bogotá.</t>
  </si>
  <si>
    <t>Cámaras digitales
45121506 Cámaras de video conferencia
Cámaras grabadoras o video cámaras digitales
45121601 Flash o iluminación para cámaras</t>
  </si>
  <si>
    <t>Memorando 3-2016-07831 del 01-04-2016.
Devuelto para ajustes con memorando 3-2016-09251 del 18-04-2016.
Reenviado Memorando 3-2016-09352 del 19-04-2016.</t>
  </si>
  <si>
    <t xml:space="preserve">Se requiere contar con el apoyo de un profesional en archivística que lidere y acompañe el proceso de gestión documental, para cumplir durante la presente vigencia con lo establecido en el Programa de Gestión Documental, el Plan Institucional de Archivo –PINAR y el Plan de Acción de la Meta 7 del Proyecto de Inversión 776. Es importante anotar que en la actualidad se está adelantando la implementación de las Tablas de Retención Documental –TRD, así como el análisis y diseño del Sistema de Gestión Electrónico de Documentos de Archivo, para lo cual se hace indispensable disponer del apoyo de este profesional.
Lo anterior, teniendo en cuenta los requerimientos del archivo Distrital para dar cumplimiento a la Ley 594 de 2000, que contempla como objeto: “Establecer las reglas y principios generales que regulan la función archivística del Estado”, y lo estipulado en la Ley 1409 de 2010, “Por la cual se reglamenta el ejercicio profesional de la Archivística”. 
</t>
  </si>
  <si>
    <t>META 2
Contratación de servicios de desarrollo, matenimiento y soporte de los aplicativos PERNO-PREDIS-PAC-LIMAY - SAE-SAI de SI-CAPITAL.</t>
  </si>
  <si>
    <t>META 2
Adquisición de una solución de hardware y Software para la  Edición y Producción de Videos Institucionales</t>
  </si>
  <si>
    <t>META 5.
Prestación del servicio de recolección, manejo, transporte y disposición final de los residuos peligrosos - tóneres, luminarias y envases contaminados - generados por la Contraloría de Bogotá.</t>
  </si>
  <si>
    <t>Memorando 3-2016-05765 del 07-03-2016. 
Adición 1 y Prórroga 1 al  Contrato 125 de 2015 con UNION TEMPORAL CONTRALORIA 130-2015, suscrita el 07-03-2016</t>
  </si>
  <si>
    <t>Memorando 3-2016-08946 del 13-04-2016. Aprobado Junta de Compras del 18-04-2016.</t>
  </si>
  <si>
    <t>ABRIL</t>
  </si>
  <si>
    <t>CB-PMINC-57-2015</t>
  </si>
  <si>
    <t>Adición 2 y prórroga al contrato 62 de 2015 con AREAS VERDES LTDA</t>
  </si>
  <si>
    <t>Adición 2 y prórroga al contrato 62 de 2015 con AREAS VERDES LTDA, Objeto: Contratar la prestación del servicio de mantenimiento, diseño, suministro e instalación de material vegetal para la Contraloría de Bogotá D.C.</t>
  </si>
  <si>
    <t>14 14-Selección Abreviada - 10% Menor Cuantía</t>
  </si>
  <si>
    <t>ÁREAS VERDES LTDA</t>
  </si>
  <si>
    <t>Cr 28 # 86-55 OF 204 IN 8</t>
  </si>
  <si>
    <t>70111500  Plantas y árboles ornamentales</t>
  </si>
  <si>
    <t>Seguros del Estado
No. 2144-101198155
del XXX</t>
  </si>
  <si>
    <t>BISMAR</t>
  </si>
  <si>
    <t>Adición 2 al  Contrato 125 de 2015 con UNION TEMPORAL CONTRALORIA 130-2015</t>
  </si>
  <si>
    <t>Adición 2 y prórroga 2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t>
  </si>
  <si>
    <t>Confianza
No. 24 GU053361 del XXX</t>
  </si>
  <si>
    <t>Orden de compra 3215 Colombia Compra Eficiente</t>
  </si>
  <si>
    <t>Adición 1 al contrato 92 de 2015 con ETB</t>
  </si>
  <si>
    <t>Adición 1 al contrato 92 de 2015 con ETB, Objeto: Contratar los Servicios Integrales de Conectividad requeridos por la Contraloría de Bogotá D.C.</t>
  </si>
  <si>
    <t>Selección Abreviada por Acuerdo Marco de Precios</t>
  </si>
  <si>
    <t>Empresa de Telecomunicaciones de Bogotá - ETB S.A. ESP</t>
  </si>
  <si>
    <t>Carrera 8ª No. 20-56, Bogotá</t>
  </si>
  <si>
    <t>5 5-Sociedad Anónima</t>
  </si>
  <si>
    <t xml:space="preserve">811120 Servicios de
datos
811121 Servicios de
internet
</t>
  </si>
  <si>
    <t>Entregadas por el Proveedor ETB dentro de la operación principal del Acuerdo Marco de Precios.</t>
  </si>
  <si>
    <t>NA 
ACUERDO MARCO DE PRECIOS</t>
  </si>
  <si>
    <t>Radicación necesidad: Memorando del 08-02-2016.
Contrato 25 del 05 de abril de 2015 con IGNACIO MANUEL EPINAYU PUSHAINA</t>
  </si>
  <si>
    <t xml:space="preserve">Contratar la prestación de servicios para la ejecución de actividades campestres recreativas con ocasión a la celebración del día del niño y vacaciones recreativas en junio y diciembre.
</t>
  </si>
  <si>
    <t>Memorando 3-2016-03974 del 17-02-2016
Contrato 27 del 18-04-2016 con AMBIENTE Y SOLUCIONES SAS</t>
  </si>
  <si>
    <t>Memorando 3-2016-02755 del 8-02-2016
Contrato 26 del 18-04-2016 con ROYAL PARK LTDA</t>
  </si>
  <si>
    <t>Memorando 3-2015-25728 del 09-12-2015 
Contrato 28 del 22-04-2016  con ESTACIÓN DE SERVICIO CARRERA 50 S.A.S</t>
  </si>
  <si>
    <t>Prestación del Servicio de fotocopiado en la modalidad de Outsourcing con el suministro de tóner y papel, incluyendo mantenimiento preventivo y correctivo de los equipos, para todas las Dependencias de la Contraloría de Bogotá D.C.</t>
  </si>
  <si>
    <t xml:space="preserve">Se requiere contratar la prestación del servicio de fotocopiado en la modalidad de outsourcing con el suministro de toner y papel para todas las dependencas de la Contraloría de Bogotá </t>
  </si>
  <si>
    <t>Memorando 3-2015-25725 del 09-12-2015 
Contrato 29 del 29-04-2016 con SYRTECT LTDA.</t>
  </si>
  <si>
    <t>PENDIENTE HASTA AGOTAR RECURSOS DEL ANTERIOR CONTRATO</t>
  </si>
  <si>
    <r>
      <rPr>
        <b/>
        <sz val="10"/>
        <rFont val="Arial"/>
        <family val="2"/>
      </rPr>
      <t>80161506</t>
    </r>
    <r>
      <rPr>
        <sz val="10"/>
        <rFont val="Arial"/>
        <family val="2"/>
      </rPr>
      <t xml:space="preserve"> Servicios de
Archivo de
Datos</t>
    </r>
  </si>
  <si>
    <t>Radicación Necesidad: 11-04-2016.
Contrato 30 del 29-04-2016 con CECILIA CHÁVEZ ROMERO</t>
  </si>
  <si>
    <t>Memorando solicitando adición y prórroga de fecha 30-03-2016.
Adición 2 y prórroga al contrato 62 de 2015 con AREAS VERDES LTDA</t>
  </si>
  <si>
    <t>META 2: 
Adición 1 al contrato 92 de 2015 con ETB, Objeto: Contratar los Servicios Integrales de Conectividad requeridos por la Contraloría de Bogotá D.c.
Motivo de la adición: Traslado canales de San Cayetano.</t>
  </si>
  <si>
    <t>Memorando 3-2016-07357 del 29-03-2016.
Memorando 3-2016-08227 del 07-04-2016</t>
  </si>
  <si>
    <t>MÓNICA MARCELA QUINTERO GIRALDO, Jefe Oficina Asesora de Comunicaciones
Ejerce la Supervisión.</t>
  </si>
  <si>
    <t>En revisión de la necesidad por la Dirección TIC</t>
  </si>
  <si>
    <t>40101701 Aires acondicionados</t>
  </si>
  <si>
    <t xml:space="preserve">43232103 Software de creación y edición de video.
43222619 Equipo de video de red.
</t>
  </si>
  <si>
    <r>
      <rPr>
        <b/>
        <sz val="10"/>
        <rFont val="Arial"/>
        <family val="2"/>
      </rPr>
      <t xml:space="preserve">Abril-2016: </t>
    </r>
    <r>
      <rPr>
        <sz val="10"/>
        <rFont val="Arial"/>
        <family val="2"/>
      </rPr>
      <t xml:space="preserve">Se </t>
    </r>
    <r>
      <rPr>
        <b/>
        <sz val="10"/>
        <rFont val="Arial"/>
        <family val="2"/>
      </rPr>
      <t>suman</t>
    </r>
    <r>
      <rPr>
        <sz val="10"/>
        <rFont val="Arial"/>
        <family val="2"/>
      </rPr>
      <t xml:space="preserve"> 30.000.000 para compra equipos de Oficina Comunicaciones que se retiran de las licencias Adobe requeridas a renovar en el mes de octubre de 2016
Se requiere adquirir el hardware y software para la producción y edición de los videos institucionales, lo que redundará no solo en el cumplimiento del Plan Estratégico, sino en el  posicionamiento de la imagen institucional.  Además traerá beneficios económicos para la entidad,  por cuanto se reducirán los costos en la contratación para la producción de videos, al contar con los equipos necesarios y el personal idóneo para tal fin.</t>
    </r>
  </si>
  <si>
    <r>
      <t xml:space="preserve">Abril-2016:Se </t>
    </r>
    <r>
      <rPr>
        <b/>
        <sz val="10"/>
        <rFont val="Arial"/>
        <family val="2"/>
      </rPr>
      <t>restan</t>
    </r>
    <r>
      <rPr>
        <sz val="10"/>
        <rFont val="Arial"/>
        <family val="2"/>
      </rPr>
      <t xml:space="preserve"> 71.000.000 para proceso correo en la Nube
Se debe contar con un equipo que soporte en el datacenter de la entidad las condiciones de temperatura que se requieren para garantizar la funcionalidad de los equipos de plataforma tecnológica que se encuentran instalados.</t>
    </r>
  </si>
  <si>
    <r>
      <rPr>
        <b/>
        <sz val="10"/>
        <rFont val="Arial"/>
        <family val="2"/>
      </rPr>
      <t xml:space="preserve">Abril-2016: </t>
    </r>
    <r>
      <rPr>
        <sz val="10"/>
        <rFont val="Arial"/>
        <family val="2"/>
      </rPr>
      <t xml:space="preserve">Se </t>
    </r>
    <r>
      <rPr>
        <b/>
        <sz val="10"/>
        <rFont val="Arial"/>
        <family val="2"/>
      </rPr>
      <t>restan</t>
    </r>
    <r>
      <rPr>
        <sz val="10"/>
        <rFont val="Arial"/>
        <family val="2"/>
      </rPr>
      <t xml:space="preserve"> $5.00.0000 de Help Desk para adición ETB traslado San Cayetano
Teniendo en cuenta que la sede de San Cayetano finalizó su adecuación y que se viene adelantando el traslado del mobiliario y archivos, se requiere trasladar los canales de conectividad que se encontraban en la sede arrendada.</t>
    </r>
  </si>
  <si>
    <r>
      <rPr>
        <b/>
        <sz val="10"/>
        <rFont val="Arial"/>
        <family val="2"/>
      </rPr>
      <t xml:space="preserve">Abril-2016: </t>
    </r>
    <r>
      <rPr>
        <sz val="10"/>
        <rFont val="Arial"/>
        <family val="2"/>
      </rPr>
      <t xml:space="preserve">Se restan 29.565.801 para Macroproyectos y 5.000.000 para Adición de ETB ctro 125-2015 
Con la presencia de cerca de 900 usuarios activos en  la Contraloría, se requiere implementar un esquema de servicio para atender las solicitudes apoyo técnico, instalación de equipos, y administración de tecnología, con el fin de mejorar las deficiencias en los tiempos de respuesta y solución a los usuarios de TICS de la sede principal, 20 localidades y sedes externa.  </t>
    </r>
  </si>
  <si>
    <r>
      <rPr>
        <b/>
        <sz val="10"/>
        <rFont val="Arial"/>
        <family val="2"/>
      </rPr>
      <t xml:space="preserve">Abril-2016: </t>
    </r>
    <r>
      <rPr>
        <sz val="10"/>
        <rFont val="Arial"/>
        <family val="2"/>
      </rPr>
      <t xml:space="preserve">Se </t>
    </r>
    <r>
      <rPr>
        <b/>
        <sz val="10"/>
        <rFont val="Arial"/>
        <family val="2"/>
      </rPr>
      <t>restan</t>
    </r>
    <r>
      <rPr>
        <sz val="10"/>
        <rFont val="Arial"/>
        <family val="2"/>
      </rPr>
      <t xml:space="preserve"> $1.931.400 y $1.500.000 para adicion contrato 125-2015 de Tableros Interactivos.  : Se </t>
    </r>
    <r>
      <rPr>
        <b/>
        <sz val="10"/>
        <rFont val="Arial"/>
        <family val="2"/>
      </rPr>
      <t>restan</t>
    </r>
    <r>
      <rPr>
        <sz val="10"/>
        <rFont val="Arial"/>
        <family val="2"/>
      </rPr>
      <t xml:space="preserve"> 30.000.000 para compra equipos de Oficina Comunicaciones 
Se requiere Renovación Licenciamiento Autocad y Suit de Adobe ya que este se requiere realizar anualmente para garantizar la disponibilidad de estas herramientas para los usuarios de Comunicaciones, Bienestar y Grupos de Auditoria relacionados con obras civiles.</t>
    </r>
  </si>
  <si>
    <t xml:space="preserve">Memorando 3-2016-05765 del 07-03-2016.
Adición 2 del 07-04-2016  al  Contrato 125 de 2015 con UNION TEMPORAL CONTRALORIA 130-2015 </t>
  </si>
  <si>
    <t>Memorando solicitando 
Adición fecha 19-02-2016. 
Compra APROBADA por SECOP el 22 de Abril/2016</t>
  </si>
  <si>
    <t xml:space="preserve">Contratar el suministro y canje de bonos personalizados redimibles única y exclusivamente para la dotación de vestido y calzado para las servidoras y servidores que ocupan el cargo de Auxiliares Administrativos de la Contraloría de Bogotá D.C.  </t>
  </si>
  <si>
    <t>TOTAL META 4 PROY 770 SIN SUSPENSIÓN</t>
  </si>
  <si>
    <t>Nota 3: El valor del Plan Anual de Adquisiciones será susceptible de modificación en la medida que surjan nuevas necesidades que no se tenían previstas para la vigencia.</t>
  </si>
  <si>
    <t>Nota 4:  El valor contratado de inversión, incluye las adiciones a contratos</t>
  </si>
  <si>
    <t>TOTALES</t>
  </si>
  <si>
    <t>Memorando radicado 21-04-2016</t>
  </si>
  <si>
    <t>Adquisición de  carteleras para todas las Sedes de la  Contraloría de Bogotá.  Memorando radicado 21-04-2016</t>
  </si>
  <si>
    <t>META 2
Contratar la prestación de servicios profesionales para realizar el apoyo especializado para el mantenimiento y ajustes al módulo de nómina "PERNO" del Sistema de Información SI CAPITAL, de acuerdo con los requerimientos solicitados y priorizados por la Contraloría de Bogotá.</t>
  </si>
  <si>
    <t>META 2
Contratar la prestación de servicios profesionales para realizar el apoyo especializado para el mantenimiento y ajustes a los módulos de presupuesto -PREDIS- Contabilidad - LIMAY y Tesorería -OPGET- que conforman el Sistema de Información SI CAPITAL - de acuerdo con los requerimientos solicitados y priorizados por la Contraloría de Bogotá.</t>
  </si>
  <si>
    <t>Se debe brindar acompañamiento o asistencia especializada al área de Talento Humano, para optimizar el  Módulo NOMINA – PERNO del sistema de información, SI CAPITAL, mediante la contratación de un profesional experto en este aplicativo para garantizar el funcionamiento en cada liquidación mensual de nómina y demás prestaciones a liquidar en diferentes períodos.</t>
  </si>
  <si>
    <t>Se debe brindar acompañamiento o asistencia especializada para el mantenimiento y ajustes a los módulos de presupuesto -PREDIS- Contabilidad - LIMAY y Tesorería -OPGET- que conforman el Sistema de Información SI CAPITAL, mediante la contratación de un profesional experto en este aplicativo, para optimizar dichos sistemas de información.</t>
  </si>
  <si>
    <t xml:space="preserve">
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</si>
  <si>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 xml:space="preserve">2. Implementar el 100% de las soluciones tecnológicas que involucran los componentes de hardware, software y comunicaciones  para el fortalecimiento de las TIC´s en la Contraloría de Bogotá. 
Responsable: Adriana del Pilar Guerra Martinez - Directora TIC </t>
  </si>
  <si>
    <r>
      <rPr>
        <b/>
        <sz val="10"/>
        <rFont val="Arial"/>
        <family val="2"/>
      </rPr>
      <t xml:space="preserve"> </t>
    </r>
    <r>
      <rPr>
        <sz val="10"/>
        <rFont val="Arial"/>
        <family val="2"/>
      </rPr>
      <t xml:space="preserve">Se hace modificación de tiempo y cantidad de ingenieros.  Se contratara cuatro (4) Ingenieros para apoyo de SI CAPITAL .  (3) ingenieros conforme a los contratos de apoyo que se tenían programados para los Módulos de PERNO-FINANCIEROS E INVENTARIOS.  (1) Ingeniero como itegrador del proyecto </t>
    </r>
    <r>
      <rPr>
        <b/>
        <sz val="10"/>
        <rFont val="Arial"/>
        <family val="2"/>
      </rPr>
      <t xml:space="preserve">NIIF.  </t>
    </r>
    <r>
      <rPr>
        <sz val="10"/>
        <rFont val="Arial"/>
        <family val="2"/>
      </rPr>
      <t>Los 4 contratos a un término de seis (6) meses.  Se dejan recursos para Adiciones con la autorización del nuevo contralor
Teniendo en cuenta que los sistemas financieros y administrativos que conforman el SI CAPITAL son de alta relevancia para la operación PRESUPUESTAL, DE PAGOS, CONTABLE DE NOMINA Y DE INVENTARIOS de la Contraloría, se requiere hacer la contratación de profesionales expertos en ORACLE que conocen estos sistemas para contar con el apoyo técnico que respalde los requerimientos de los usuarios, especialmente para la vigencia 2016 donde hay cambios de Plan de Desarrollo y de Armonización de presupuesto y cuentas contables.</t>
    </r>
  </si>
  <si>
    <t>META 2
Contratar la prestación de servicios profesionales para realizar el apoyo especializado para el mantenimiento y ajustes los Módulos de Almacen de inventarios SAE-SAI que conforman el sistema de información SI-CAPITAL, de acuerdo con los requerimientos solicitados y priorizados por la Contraloria.</t>
  </si>
  <si>
    <t xml:space="preserve">Se debe brindar acompañamiento o asistencia especializada al área para el mantenimiento y ajustes los Módulos de Almacen de inventarios SAE-SAI que conforman el sistema de información SI-CAPITAL, mediante la contratación de un profesional especializado en desarrollo ORACLE, para logar optimiozar los sistemas de información, ocmo son los modulos del componente de inventarios: SAE - SAI </t>
  </si>
  <si>
    <t>81112218
81112205</t>
  </si>
  <si>
    <t>META 2
Contratar la prestación de servicios profesionales para realizar el apoyo especializado en la definición de los diferentes flujos de información e integración de los módulos de SI CAPITAL instalción en la Contraloria de Bogotá, para la implementación de las Normas Internacionales Contables para el sector público NICSP</t>
  </si>
  <si>
    <t>Se justifica desde el punto de vista técnico, la necesidad de contratar un profesional que realice las labores como "integrador" de dichos módulos, por cuanto se requierse establecer un conjunto con las áreas usuarias las diferentes interacciones y cambios que se realizarán a todos los modulos del SI CAPITAL, que requieren modificación con las aplicaciones de las normas internacioanles contables del Sector Público, NICSP</t>
  </si>
  <si>
    <t xml:space="preserve">Radicacion de necesidad </t>
  </si>
  <si>
    <t>8. Implementar NICSP 100%Nuevo marco normativo contable bajo normas internacionales de contabilidad del sector público - NICSP</t>
  </si>
  <si>
    <t xml:space="preserve">META 5  PROYECTO 770: Desarrollar 3 estrategias y/o actividades   institucionales e interinstitucionales en el marco del Plan Anticorrupción de la Contraloría de Bogotá 
Objeto del contrato 
Prestación de servicios para la organización, administración y ejecución de acciones logísticas para la realización de eventos institucionales e interinstitucionales requeridos por la Contraloría de Bogotá D.C.
</t>
  </si>
  <si>
    <t>Radicación necesidad: Memorando 3-2015-25467 del 04-12-2015
Devuelto para ajustes con memorando 3-2016-00473 del 13-01-2016
Reenviado Memorando   3-2016-04715 del 25-02-2016.
Radicacion de necesidad, de acuerdo al levantamiento de la suspension presupuestal: memorando 3-2016-12218 de 18 de mayo de 2016. 
Elaboración de estudio previo.</t>
  </si>
  <si>
    <t xml:space="preserve">TOTAL METAS 1, 2 Y 3 PROY 770 </t>
  </si>
  <si>
    <t xml:space="preserve">Memorando 3-2015-25467 del 04-12-2015
Devuelto para ajustes con memorando 3-2016-00473 del 13-01-2016
Reenviado Memorando   3-2016-04715 del 25-02-2016.
Memorando 3-2016-12218 de 18-05-2016 se radica necesidad teniendo en cuenta el levantamiento de la suspensión presupuestal. </t>
  </si>
  <si>
    <t xml:space="preserve">CONTRALORA AUXILIAR </t>
  </si>
  <si>
    <t>801015 Servicios consultoria negocios administración corporativa
801016 Gerencia de proyectos
861017 Servicios de capacitación no- cientifica</t>
  </si>
  <si>
    <t xml:space="preserve">CONTRALORA AUXILIAR - SUBDIRECCION DE CAPACITACION - SUBDIRECCION FINANCIERA </t>
  </si>
  <si>
    <t>Radicado el 20 de mayo de 2016 hora 4:19 pm</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</si>
  <si>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</si>
  <si>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r>
      <t xml:space="preserve">META 4 Proyecto 770: Desarrollar y ejecutar estrategias de comunicación.
Contratar  los servicios de diseño, diagramación, impresión y distribución de cuatro (4)  ediciones trimestrales del periódico institucional “Control Capital” (cada edición con un tiraje de 100.000 ejemplares). 
</t>
    </r>
    <r>
      <rPr>
        <b/>
        <sz val="10"/>
        <rFont val="Arial"/>
        <family val="2"/>
      </rPr>
      <t/>
    </r>
  </si>
  <si>
    <r>
      <t xml:space="preserve">META 4 Proyecto 770: Desarrollar y ejecutar estrategias de comunicación.
Elaboración de chaquetas institucionales con la imagen corporativa de la entidad para los funcionarios para impulsar espacios de participación y acercamiento de la ciudadanía al Estado, para proporcionarle información que le sirva de base para que se apropie del control social y coadyuve a lograr la imagen del Ente de Control 
</t>
    </r>
    <r>
      <rPr>
        <b/>
        <sz val="10"/>
        <rFont val="Arial"/>
        <family val="2"/>
      </rPr>
      <t/>
    </r>
  </si>
  <si>
    <t>En estudio previo</t>
  </si>
  <si>
    <t xml:space="preserve">5 dias hábiles </t>
  </si>
  <si>
    <t>Radico necesidad con memorando 3-2016-12615 de 20 de mayo de 2016</t>
  </si>
  <si>
    <t xml:space="preserve">TOTAL META 7 </t>
  </si>
  <si>
    <t xml:space="preserve">TOTAL META 4 </t>
  </si>
  <si>
    <t xml:space="preserve">TOTAL META 5 </t>
  </si>
  <si>
    <t xml:space="preserve">TOTAL META 6 </t>
  </si>
  <si>
    <t xml:space="preserve">META 5.
Adquisición de bolsas biodegradables para residuos ordinarios y residuos reciclables. </t>
  </si>
  <si>
    <t xml:space="preserve">META 5.
Prestación del servicio de diseño  e implementaciòn de un sistema de reutilizaciòn de aguas lluvias en 2 sedes de la Entidad y presentaciòn de alternativas tecnologicas de ahorro de agua en la Contraloìa de Bogotà. </t>
  </si>
  <si>
    <t xml:space="preserve">META 5
Adquisción de vàlvulas ahorradoras para las llaves de las posetas de lavado de la Entidad
</t>
  </si>
  <si>
    <t xml:space="preserve">META 5
Adquisiciòn de luminarias tipo Let para la sustituciòn de las actuales en el pìso 5 de la Sede Principal de la Entidad </t>
  </si>
  <si>
    <t>32</t>
  </si>
  <si>
    <t>Suministro de bonos navideños por un valor de ciento cinco mil pesos ($120.000) cada uno para redimir única y exclusivamente por juguetería y/o ropa infantil para los hijos de los servidores(as) de la Contraloría de Bogotá entre las edades de 0-12 años.</t>
  </si>
  <si>
    <t xml:space="preserve">80131504 Servicios de alojamiento </t>
  </si>
  <si>
    <t>Contratar la prestación de servicios para el alojamiento y alimentación de la delegación que asistirá en representación de la Contraloria de Bogotá, a los Juegos Nacionales del Control Fiscal (Previa invitacón)</t>
  </si>
  <si>
    <t>Teniendo en cuenta que lo Juegos Nacionales del Control Fiscal son el máximo evento deportivo que congrega a los deportistas más destacados de cada Contraloria Territorial, se ve la necesidad de contratar servicios  de alojamiento y alimentación para la delegación que represente la entidad</t>
  </si>
  <si>
    <t>53102900 Prendas deportivas</t>
  </si>
  <si>
    <t xml:space="preserve">Contratar la compra de uniformes deportivos para representar a la Contraloria de Bogotá en los Juegos Nacionales de Control Fiscal </t>
  </si>
  <si>
    <t xml:space="preserve">Teniendo en cuenta que los Juegos Nacionales de Control Fiscal son el máximo evento deportivo que congrega a los deportistas mas destacados de cada Contraloria Territorial, se ve la necesidad de contratar la compra de uniformes para la delegación que represente a la entidad en dicho evento. </t>
  </si>
  <si>
    <t xml:space="preserve">Memorando 3-2016-07469 del 30-03-2016
Contrato 31 de 6 de mayo de 2016 con Grupo Laboral Ocupacional SAS </t>
  </si>
  <si>
    <t xml:space="preserve">42192210 Sillas de ruedas </t>
  </si>
  <si>
    <t xml:space="preserve">Adquisicón de dos (2) sillas de ruedas para trasnporte de compañía </t>
  </si>
  <si>
    <t xml:space="preserve">Se hace necesario necesario contratar la compra de dos silla sde ruedas para transporte de compañía que facilite el trasldado de los funcionarios(as) que presentan accidentes de trabajo, bajas repentinas de su salud en las diferentes areas de trabajo, ya sea para el servicio medico de la entidad o para el servisio medico externo </t>
  </si>
  <si>
    <t xml:space="preserve">Realización encuesta psicosocial mediante la aplicación de un software especializado para calificar respuestas </t>
  </si>
  <si>
    <t xml:space="preserve">Se requiere dar cumplimiento a las disposiciones legales emitidas por el Ministerio de la Protección Social en la Resolución 2646 de 2008, que establece que las organizaciones son responsables de asumir la evaluación del riesgo psicosocial de sus funcionario a través de la Bateria de Riesgo Psicosocial validadas en Colombia por el Ministerio </t>
  </si>
  <si>
    <t>En desarrollo del programa de ahorro y uso eficiente de agua del PIGA y en cumplimiento al Decreto 3102 de 1997 Art 6 y 7 y Resolución 0242 de 2014 Art 13 se hace necesario adquirir válvulas ahorradoras de agua para las posetas de lavado de toda la Entidad.</t>
  </si>
  <si>
    <t>23241615 Grifos</t>
  </si>
  <si>
    <t>39111503 Diodos emisores de luz (Led)</t>
  </si>
  <si>
    <t>En desarrollo del programa de ahorro y uso eficiente de energìa y  atendiendo la necesidad de optimizar el consumo de energía en el piso 5 de la Sede Principal donde se proyecta la instalación del panel solar se hace necesario la sustitución de las luminarias actuales por una tipo led.</t>
  </si>
  <si>
    <t>25172404  Sistema de almacenaje de combustible hibrido                                     121616002                     Catalizadores de combustión</t>
  </si>
  <si>
    <t>En desarrollo del programa de movilidad urbana sostenible del PIGA y en cumplimiento de la Resolución 242 de 2014 Art 13 en cuanto a uso eficiente de los combustibles se hace necesario la implementación de celdas de hidrogeno en los vehiculos de la Entidad.</t>
  </si>
  <si>
    <t xml:space="preserve">Prestar los servicios para la celebración de la XXI Semana de la Seguridad Social en el trabajo de la Contraloria de Bogotá. </t>
  </si>
  <si>
    <t>Dada la importancia de manetener el compromiso de los funcionarios con sus estilos de vida y trabajo saludable como pilar fundamental y medio para faciliar la prevención y control de los riesgos laborales, se hace necesario desarrollar un evento con caracter promocional que posicione las actividades de seguridad y salud, manteniendo las expectativas de todas las instancias de la entidad y desde luego de sus funcionarios frente a los objetivos y plan de trabajo del SG SST</t>
  </si>
  <si>
    <t xml:space="preserve">93141701
Organización de eventos culturales
</t>
  </si>
  <si>
    <t xml:space="preserve">Prestar los servicios para el lanzamiento y la implementación del Sistema de Gestión de la Seguridad y Salud en el trabajo de la Contraloria de Bogotá D.C. </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</si>
  <si>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todos lo funcionarios e instancias de la entidad en la identificacion de los peligros, la prevención y el control de los riesgos laborales, así como la promoción y prevención integral de la salud, se hace necesario organizar un evento en una jornada para el lanzamiento de dicho Sistema, centrando la atención de los funcionarios hacia los objetivos del mismo </t>
  </si>
  <si>
    <t>55101515 Material promocional o reportes anuales</t>
  </si>
  <si>
    <t xml:space="preserve">Contratar los servicios de impresión de material promocional del Sistema de Gestión de la Seguridad y Salud en el trabajo de la Contraloria de Bogotá D.C. </t>
  </si>
  <si>
    <t>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todos lo funcionarios e instancias de la entidad en la identificacion de los peligros, la prevención y el control de los riesgos laborales, así como la promoción y prevención integral de la salud, se hace necesario la impresion de las cartillas y otros elemento promocionales</t>
  </si>
  <si>
    <t xml:space="preserve">META 5 
Suministro, instalación y mantenimiento por un año de  de sistemas de celdas de hidrògeno para ahorro de combustible en 9 vehìculos del parque automotor de la Entidad. </t>
  </si>
  <si>
    <t>Memorando 3-2016-07847 del 01-04-2016.
Devuelto para ajustes.
Reenviado: 3-2016-09316 del 18-04-2016
Memorando de radicado de necesidad 3-2016-12849 de 24 de mayo de 2016</t>
  </si>
  <si>
    <t>10 dias habiles</t>
  </si>
  <si>
    <t>5 dias habiles</t>
  </si>
  <si>
    <t>Memorando 3-2016-07847 del 01-04-2016.
Devuelto para ajustes.
Reenviado: 3-2016-09308 del 18-04-2016
Radicado de necesidad 3-2016-12894 de 25 de mayo de 2016</t>
  </si>
  <si>
    <t>1 dias habiles</t>
  </si>
  <si>
    <t>Memorando de radicado de necesidad 3-2016-12746</t>
  </si>
  <si>
    <t>Memorado radicado de necesidad 3-2016-12741</t>
  </si>
  <si>
    <t>Memorando: 3-2016-07461 del 30-03-2016
Devuelto 
Radicado de necesidad 3-2016-12749 de 23 de mayo de 2016</t>
  </si>
  <si>
    <t>ANGELA CONSUELO LAGOS PRIETO ( E)</t>
  </si>
  <si>
    <t>25101500
Vehículos de 
Pasajeros</t>
  </si>
  <si>
    <t xml:space="preserve">META 6
Adquirir seis (6) vehículos por reposición para el ejercicio de la función de vigilancia y control a la gestión fiscal. </t>
  </si>
  <si>
    <t>Se requiere renovar el parque automotor de la Contraloría, para lograr eficiencia en el consumo de combustible y mantenimiento y mejorar el desarrollo de los operativos misionales que se deben cumplir en ejercicio de la labor fiscalizadora de la Entidad.</t>
  </si>
  <si>
    <t>Memorando 3-2016-07847 del 01-04-2016.
Devuelto para ajustes.
Reenviado: 3-2016-09316 del 18-04-2016
Radicado de necesidad 3-2016-12847 de 25-05-2016</t>
  </si>
  <si>
    <t>Contratacion Directa</t>
  </si>
  <si>
    <t>Teniendo en  cuenta que las sedes externas estan siendo remodeladas y que serán entregadas al finalizar el año 2015, se proyectará la implementación de la Red Wi-Fi para la viggencia 2016</t>
  </si>
  <si>
    <t>Se requiere con prioridad esta contratación teniendo en cuenta el cumplimiento de los compromisos fijados en el plan de mejoramiento suscrito por la Dirección de TIC</t>
  </si>
  <si>
    <t>Dentro de laEstrategia GEL del MINTIC y conforme a los pryectos fijados en el PETIC 2016-2020 y plan de acción de la presente vigencia se requiere contar con el apoyo de un profesiional que coordine, lidere, y apoye la implementación del Modelo de Seguridad de la información.</t>
  </si>
  <si>
    <t>Se ha identificado que de acuerdo a las modificaciones y reubicaciones de espacios en las diferentes áreas y sedes de la Contraloría de Bogotá,  se ha deteriorado el sistema de cableado estrucutrado, lo que puede generar dificultades en el desempeño de la Red. De igual fiorma se requiere adicionar o reubicar puntos de acuerdo a las necesidades de las áreas.Por ello, se requiere contar con el servicio especializdo que garnatice y certifique las instalaciones de todos los puntos.</t>
  </si>
  <si>
    <t>META 2
Adquisición de Solución WI-FI- para sedes Externas</t>
  </si>
  <si>
    <t>META 2
Contratación de servicios profesionales para la implementación de la herramienra de centralización de requerimientos de desarrollo en la Dirección de TIC</t>
  </si>
  <si>
    <t xml:space="preserve">META 2
Contratación de servicios profesionales apoyar la implementación de la primera fase del Modelo de Seguridad de la información </t>
  </si>
  <si>
    <t>META 2
Contratación de Servicios para la actualización, ampliación y mantenimiento del cableado estrucutrado</t>
  </si>
  <si>
    <t xml:space="preserve">Se requiere contratar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</si>
  <si>
    <t>Se requiere Implementar NICSP 100% Nuevo marco normativo contable bajo normas internacionales de contabilidad del sector público - NICSP</t>
  </si>
  <si>
    <t>TOTAL META 8</t>
  </si>
  <si>
    <t>TOTAL PROYECTO DE INVERSION 776 VIGENCIA 2016</t>
  </si>
  <si>
    <t>Radicación necesidad: Memorando 3-2016-12000 del 16-05-2016.
Contrato 45 del 31-05-2016, con "Macroproyectos SAS"</t>
  </si>
  <si>
    <t xml:space="preserve">TOTAL PROYECTO DE INVERSION 770 </t>
  </si>
  <si>
    <r>
      <rPr>
        <b/>
        <sz val="10"/>
        <rFont val="Arial"/>
        <family val="2"/>
      </rPr>
      <t xml:space="preserve">Metas 1, 2 y 3 Proyecto 770
</t>
    </r>
    <r>
      <rPr>
        <sz val="10"/>
        <rFont val="Arial"/>
        <family val="2"/>
      </rPr>
      <t xml:space="preserve">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10"/>
        <rFont val="Arial"/>
        <family val="2"/>
      </rPr>
      <t>META 1</t>
    </r>
    <r>
      <rPr>
        <sz val="10"/>
        <rFont val="Arial"/>
        <family val="2"/>
      </rPr>
      <t xml:space="preserve"> </t>
    </r>
    <r>
      <rPr>
        <b/>
        <sz val="10"/>
        <rFont val="Arial"/>
        <family val="2"/>
      </rPr>
      <t xml:space="preserve">Proyecto 770. </t>
    </r>
    <r>
      <rPr>
        <sz val="10"/>
        <rFont val="Arial"/>
        <family val="2"/>
      </rPr>
      <t xml:space="preserve">Desarrollar pedagogía social, formativa e ilustrativa $390,000,000
</t>
    </r>
    <r>
      <rPr>
        <b/>
        <sz val="10"/>
        <rFont val="Arial"/>
        <family val="2"/>
      </rPr>
      <t xml:space="preserve">META 2 Proyecto 770. </t>
    </r>
    <r>
      <rPr>
        <sz val="10"/>
        <rFont val="Arial"/>
        <family val="2"/>
      </rPr>
      <t xml:space="preserve"> Realizar acciones ciudadanas especiales $300,000,000
</t>
    </r>
    <r>
      <rPr>
        <b/>
        <sz val="10"/>
        <rFont val="Arial"/>
        <family val="2"/>
      </rPr>
      <t xml:space="preserve">META 3 Proyecto 770. </t>
    </r>
    <r>
      <rPr>
        <sz val="10"/>
        <rFont val="Arial"/>
        <family val="2"/>
      </rPr>
      <t xml:space="preserve"> Utilizar los medios locales de comunicación $170,000,000.</t>
    </r>
  </si>
  <si>
    <t>53101802 Abrigos o chaquetas para hombre
53101804 Abrigos o chaquetas para mujer</t>
  </si>
  <si>
    <t>Memorando 3-2016-12346 del 18-05-2016</t>
  </si>
  <si>
    <t>En estudio de la necesidad</t>
  </si>
  <si>
    <t xml:space="preserve">TOTAL PROYECTOS DE INVERSIÓN 776 Y 770 </t>
  </si>
  <si>
    <t>Memorando: 3-2016-09153 del 15-04-2016
Devuelto el 12 de mayo para ajustes
Se readica de nuevo 3-2016-13289 del 31 de mayo de 2016</t>
  </si>
  <si>
    <t>Se radica necesidad el 16 de mayo de 2016
Contrato suscrito No. 37 de 23 de mayo de 2016 con Luis Alfonso Colmenares Rodriguez</t>
  </si>
  <si>
    <t>Se radica necesidad el 16 de mayo de 2016
Contrato suscrito No. 38 de 23 de mayo de 2016 con Hernando Ferney Marin Rodriguez</t>
  </si>
  <si>
    <t xml:space="preserve">TOTAL META 5 PROY 770 </t>
  </si>
  <si>
    <t xml:space="preserve">TOTAL META 2 </t>
  </si>
  <si>
    <t>Radicación necesidad: Memorando 3-2014604140 del 18-02-2016.
En revisón de estudio previo. Se expidió CDP  por valor de $157.541.947, modalidad de contratación: Selección Abreviada Subasta Inversa.</t>
  </si>
  <si>
    <t>Teniendo en cuenta que la Contraloría tiene implementado desde el año  2014 el servicio de correo en la nube para 1.000 usuarios se hace necesario hacer la renovación de estas licencias para la vigencia 2016, ya que se constituye en la herramienta de comunicacion institucional.  Se hace necesario adquirir una solución integral de ANTIVIRUS que proteja los equipos de cómputo y los servidores de la entidad, ante posibles ataques informáticos.</t>
  </si>
  <si>
    <t>Radicación necesidad: Memorando 3-2016-07557 del 30-03-2016.
Contrato 32 del 05-05-2016 con U.T. Sofware y Servicios Eficientes (COLSOF) S.A.</t>
  </si>
  <si>
    <t>Memorando de solicitud de contratación del 14 de abril de 2016 
Contrato No. 33 de 17-05-2016. Orden de Compra 8373 Acuerdo Marco de Precios. Con Twity S.A.</t>
  </si>
  <si>
    <t>Memorando de solicitud de contratación del 14 de abril de 2016. 
Contrato No. 34 de 17-05-2016, Orden de compra 8374 Acuerdo Marco de Precios, Confecciones Paez S.A.</t>
  </si>
  <si>
    <t>Memorando de solicitud de contratación del 14 de abril de 2016. 
Contrato No. 35 de 17-05-2016, Orden de compra 8375 Acuerdo Marco de Precios, Twity S.A.</t>
  </si>
  <si>
    <t xml:space="preserve">Memorando de solicitud de contratación del 14 de abril de 2016.
Contrato No. 36 de 17-05-16, Orden de Compra 8376 Acuerdo Marco de Precios, con Fernando Guerrero Caro </t>
  </si>
  <si>
    <t>Memorando 3-2016-07832 del 01-04-2016
Contrato No. 41 de 26-05-2016 con REDEX SAS</t>
  </si>
  <si>
    <t>SALDO = PRESUPUESTO DISPONIBLE  Menos VALOR CONTRATADO Menos ADICIONES A CONTRATOS
7=3-5-6</t>
  </si>
  <si>
    <t>SALDO= PPTO DISPONIBLE- PPTO.  SOLICITADO POR DEPENDENCIAS- ADICIONES 
(8)=(3-4-6)</t>
  </si>
  <si>
    <t>RECURSOS COMPROMETIDOS CON CDP
(10)=(3-9)</t>
  </si>
  <si>
    <t xml:space="preserve">Memorando 3-2016-11993 del 16-05-2016
Contrato No. 39 de 24 de mayo de 2016 con Sergio Alfonso Rodriguez Guerrero </t>
  </si>
  <si>
    <t xml:space="preserve">Memorando 3-2016-11999 del 16-05-2016
Contrato No. 44 de 31 de mayo de 2016 Lorena Jeisel Arias Pinzon </t>
  </si>
  <si>
    <t xml:space="preserve">Memorando 3-2016-11696 del 11-05-2016
Contrato suscrito No. 42 de  27 de mayo de 2016 JAIME ALBERTO VERA ROJAS
</t>
  </si>
  <si>
    <t>Memorando 3-2016-11704 del 11-05-2016
Contrato No. 40 de 26 de mayo de 2016  con DIANA GISELLE CARO MORENO</t>
  </si>
  <si>
    <t>Contratar la adquisicion de insumos para la impresión de dos (2) ediciones de la revista Bogota Economica, un (1) informe de gestión, una (1) cartilla institucional y piezas impresas</t>
  </si>
  <si>
    <t>Adquisicion de suscripcion por un año a periodico El Tiempo (5), El Espectador (3), La Respublica (1), Portafolio (4), Revista Semana (4), Revista Dinero (3), Nuevo Siglo (1)</t>
  </si>
  <si>
    <t xml:space="preserve">META 2
Contratación de canales dedicados de internet y de datos. Contrtar los Servicios Integrales de Telecomunicaciones requeridos por la Contraloria de Bogotá. </t>
  </si>
  <si>
    <t>Radicacion de necesidad 3-2016-14764 de 14-6-2016</t>
  </si>
  <si>
    <t xml:space="preserve">Estudio previo </t>
  </si>
  <si>
    <t xml:space="preserve">Memorando 3-2016-14490 de 10-06-2016 radicación de necesidad 
Se devuelve solicitud de contratacion para ajustes </t>
  </si>
  <si>
    <t xml:space="preserve">DIRECCION DE RESPONSABILIDAD FISCAL </t>
  </si>
  <si>
    <t>MARIA ADALGISA CACERES RAYO - Directora Responsabilidad Fiscal y Jurisdiccion  Coactiva</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</si>
  <si>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</si>
  <si>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Se requiere apoyo al desarrollo de los procesos de Responsabilidad Fiscal y Jurisdicción Coactiva desde la vigencia 2010, para evitar que opere el fenómeno jurídico de la prescripción.</t>
  </si>
  <si>
    <r>
      <rPr>
        <b/>
        <sz val="10"/>
        <rFont val="Arial"/>
        <family val="2"/>
      </rPr>
      <t>Meta 8</t>
    </r>
    <r>
      <rPr>
        <sz val="10"/>
        <rFont val="Arial"/>
        <family val="2"/>
      </rPr>
      <t xml:space="preserve">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r>
  </si>
  <si>
    <r>
      <rPr>
        <b/>
        <sz val="10"/>
        <rFont val="Arial"/>
        <family val="2"/>
      </rPr>
      <t xml:space="preserve">META 8 </t>
    </r>
    <r>
      <rPr>
        <sz val="10"/>
        <rFont val="Arial"/>
        <family val="2"/>
      </rPr>
      <t xml:space="preserve">
Implementar NICSP 100% Nuevo marco normativo contable bajo normas internacionales de contabilidad del sector público - NICSP</t>
    </r>
  </si>
  <si>
    <r>
      <rPr>
        <b/>
        <sz val="10"/>
        <rFont val="Arial"/>
        <family val="2"/>
      </rPr>
      <t>META 7.</t>
    </r>
    <r>
      <rPr>
        <sz val="10"/>
        <rFont val="Arial"/>
        <family val="2"/>
      </rPr>
      <t xml:space="preserve">
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r>
  </si>
  <si>
    <t xml:space="preserve">Memorando: 3-2016-07470 del 30-03-2016
Devuelto 
Nueva radicacion de necesidad 3-2016-13685 de 03-06-2016
Devuelto para ajuste de cantidad (300), con radicdo 3-2016-14310 de 09-06-2016
Se radica de nuevo con ajuste de cantidad de apoya pies (300 unidades) mediante memorando  3-2016-14442de 10 de junio de 2016
</t>
  </si>
  <si>
    <t>Adquisición de 300 apoyapies para la Contraloría de Bogotá, D.C.</t>
  </si>
  <si>
    <t xml:space="preserve">Adquirir los servicios para realizar la recarga, revisión y mantenimiento de los extintores de la Contraloría de Bogotá D.C, de conformidad con las especificaciones técnicas. </t>
  </si>
  <si>
    <r>
      <rPr>
        <b/>
        <sz val="10"/>
        <rFont val="Arial"/>
        <family val="2"/>
      </rPr>
      <t>META 4</t>
    </r>
    <r>
      <rPr>
        <sz val="10"/>
        <rFont val="Arial"/>
        <family val="2"/>
      </rPr>
      <t xml:space="preserve">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
Objeto: Estudio, diseño y automatización de sistemas de iluminación LED para el Edificio de la sede principal de la Contraloria de Bogotá. </t>
    </r>
  </si>
  <si>
    <t>Contratar el suministro de la dotación de vestido y calzado para las servidoras y servidores que ocupan el cargo de Auxiliares de Servicios Generales de la Contraloría de Bogotá D.C.</t>
  </si>
  <si>
    <t>Adquisición, configuración e instalación de 1100 licencias de antivirus por un año, para los computadores de la Controlaría de Bogotá.</t>
  </si>
  <si>
    <t>Memorando 3-2016-04294 del 22-02-2016.
Reenviado: 3-2016-09286 del 18-04-2016.
Contrato No. 46 de 09-06-2016 IMPORTADORA COLOMBIANA DE ARTICULOS ESPECIALES LTDA — IMCARE</t>
  </si>
  <si>
    <t>Contrato No. 48 de 14-06-2016 KAPITAL GROUP SAS</t>
  </si>
  <si>
    <t>Memorando 3-2016-07384 del 29-03-2016
Contrato No. 47 de 13-06-2016 GOLD SYS LTDA</t>
  </si>
  <si>
    <t>Radicación de necesidad 20-05-2016
Reenvio de necesidad con ajuste memorando 3-2016-15403 de 21-06-2016
Se ajusta valor de necesidad a 5.420,00 en razon a estudio de mercado</t>
  </si>
  <si>
    <t>Memorando 3-2015-25996 del 14-12-2015.
Devuelto con memorando 3-2016-01084 del 22-01-2016, para realizar ajustes
Radican de nuevo necesidad 3-2016-15384 de 21-06-2016 con ajuste</t>
  </si>
  <si>
    <t>FECHA DE CORTE: 30-06-2016</t>
  </si>
  <si>
    <t>VALOR TOTAL ADICIONES A 30-06-2016</t>
  </si>
  <si>
    <t>Fecha de corte: 30-06-2016</t>
  </si>
  <si>
    <t xml:space="preserve">Memorando 3-2016-03156 del 10-02-2016
Se realizó prorroga al contrato No. 32-2014 de corredor de seguros de la vigencia anterior, con fecha de terminación 23-09-2016 </t>
  </si>
  <si>
    <t>Memorando 3-2016-07473 del 30-03-2016
Reenviando con ajuste en memorando 3-2016-15151 de 20-06-2016</t>
  </si>
  <si>
    <t>Nota 2: No incluye Avances, gastos por Caja Menor. pagos por Resolución ni servicios públicos</t>
  </si>
  <si>
    <t xml:space="preserve">SALDO APROPIACIÓN DISPONIBLE SEGÚN PREDIS A 30 DE JUNIO DE 2016 
</t>
  </si>
  <si>
    <t>Saldo disponible para esta necesidad</t>
  </si>
  <si>
    <t>Nota 5: Por proceso de armonización presupuestal, en el mes de junio de 2016, no se suscribieron contratos con cargo a Inversión</t>
  </si>
  <si>
    <r>
      <rPr>
        <b/>
        <sz val="10"/>
        <color indexed="8"/>
        <rFont val="Arial"/>
        <family val="2"/>
      </rPr>
      <t>META 5.</t>
    </r>
    <r>
      <rPr>
        <sz val="10"/>
        <color indexed="8"/>
        <rFont val="Arial"/>
        <family val="2"/>
      </rPr>
      <t xml:space="preserve">
Adquisición de bolsas biodegradables para residuos ordinarios y residuos reciclables. </t>
    </r>
  </si>
  <si>
    <r>
      <rPr>
        <b/>
        <sz val="10"/>
        <rFont val="Arial"/>
        <family val="2"/>
      </rPr>
      <t>META 2</t>
    </r>
    <r>
      <rPr>
        <sz val="10"/>
        <rFont val="Arial"/>
        <family val="2"/>
      </rPr>
      <t xml:space="preserve">
Adquisición de 1.000 Licencias de uso por un (1) año de Microsoft Office 365 Enterprise en el Plan -E1</t>
    </r>
  </si>
  <si>
    <r>
      <rPr>
        <b/>
        <sz val="10"/>
        <rFont val="Arial"/>
        <family val="2"/>
      </rPr>
      <t>META 2</t>
    </r>
    <r>
      <rPr>
        <sz val="10"/>
        <rFont val="Arial"/>
        <family val="2"/>
      </rPr>
      <t xml:space="preserve">
Contratación de servicios de desarrollo, matenimiento y Soporte de los aplictivos SIVICOF - SIGESPRO</t>
    </r>
  </si>
  <si>
    <r>
      <rPr>
        <b/>
        <sz val="10"/>
        <rFont val="Arial"/>
        <family val="2"/>
      </rPr>
      <t>META 2</t>
    </r>
    <r>
      <rPr>
        <sz val="10"/>
        <rFont val="Arial"/>
        <family val="2"/>
      </rPr>
      <t xml:space="preserve">
Contratación de servicios de desarrollo, matenimiento y soporte de los aplicativos PERNO-PREDIS-PAC-LIMAY - SAE-SAI de SI-CAPITAL.</t>
    </r>
  </si>
  <si>
    <r>
      <rPr>
        <b/>
        <sz val="10"/>
        <rFont val="Arial"/>
        <family val="2"/>
      </rPr>
      <t>META 2</t>
    </r>
    <r>
      <rPr>
        <sz val="10"/>
        <rFont val="Arial"/>
        <family val="2"/>
      </rPr>
      <t xml:space="preserve">
Contratar la prestación de servicios profesionales para realizar el apoyo especializado para el mantenimiento y ajustes los Módulos de Almacen de inventarios SAE-SAI que conforman el sistema de información SI-CAPITAL, de acuerdo con los requerimientos solicitados y priorizados por la Contraloria.</t>
    </r>
  </si>
  <si>
    <r>
      <rPr>
        <b/>
        <sz val="10"/>
        <rFont val="Arial"/>
        <family val="2"/>
      </rPr>
      <t>META 2</t>
    </r>
    <r>
      <rPr>
        <sz val="10"/>
        <rFont val="Arial"/>
        <family val="2"/>
      </rPr>
      <t xml:space="preserve">
Contratación de Servicios para la actualización, ampliación y mantenimiento del cableado estrucutrado</t>
    </r>
  </si>
  <si>
    <r>
      <rPr>
        <b/>
        <sz val="10"/>
        <rFont val="Arial"/>
        <family val="2"/>
      </rPr>
      <t>META 2</t>
    </r>
    <r>
      <rPr>
        <sz val="10"/>
        <rFont val="Arial"/>
        <family val="2"/>
      </rPr>
      <t xml:space="preserve">
Contratación de servicios profesionales apoyar la implementación de la primera fase del Modelo de Seguridad de la información </t>
    </r>
  </si>
  <si>
    <r>
      <rPr>
        <b/>
        <sz val="10"/>
        <rFont val="Arial"/>
        <family val="2"/>
      </rPr>
      <t>META 2</t>
    </r>
    <r>
      <rPr>
        <sz val="10"/>
        <rFont val="Arial"/>
        <family val="2"/>
      </rPr>
      <t xml:space="preserve">
Contratación de servicios profesionales para la implementación de la herramienra de centralización de requerimientos de desarrollo en la Dirección de TIC</t>
    </r>
  </si>
  <si>
    <r>
      <rPr>
        <b/>
        <sz val="10"/>
        <rFont val="Arial"/>
        <family val="2"/>
      </rPr>
      <t>META 2</t>
    </r>
    <r>
      <rPr>
        <sz val="10"/>
        <rFont val="Arial"/>
        <family val="2"/>
      </rPr>
      <t xml:space="preserve">
Adición 1 y Prórroga 1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r>
  </si>
  <si>
    <r>
      <rPr>
        <b/>
        <sz val="10"/>
        <rFont val="Arial"/>
        <family val="2"/>
      </rPr>
      <t>META 2</t>
    </r>
    <r>
      <rPr>
        <sz val="10"/>
        <rFont val="Arial"/>
        <family val="2"/>
      </rPr>
      <t xml:space="preserve">
Adquisición de Solución WI-FI- para sedes Externas</t>
    </r>
  </si>
  <si>
    <r>
      <rPr>
        <b/>
        <sz val="10"/>
        <rFont val="Arial"/>
        <family val="2"/>
      </rPr>
      <t>META 2</t>
    </r>
    <r>
      <rPr>
        <sz val="10"/>
        <rFont val="Arial"/>
        <family val="2"/>
      </rPr>
      <t xml:space="preserve">
Renovación licenciamiento Autocad y Suit de Adobe.</t>
    </r>
  </si>
  <si>
    <r>
      <rPr>
        <b/>
        <sz val="10"/>
        <rFont val="Arial"/>
        <family val="2"/>
      </rPr>
      <t>META 2</t>
    </r>
    <r>
      <rPr>
        <sz val="10"/>
        <rFont val="Arial"/>
        <family val="2"/>
      </rPr>
      <t xml:space="preserve">
Contratación de servicios de Help Desk, administración y mantenimiento de plataforma tecnológica.</t>
    </r>
  </si>
  <si>
    <r>
      <rPr>
        <b/>
        <sz val="10"/>
        <rFont val="Arial"/>
        <family val="2"/>
      </rPr>
      <t xml:space="preserve">META 2: </t>
    </r>
    <r>
      <rPr>
        <sz val="10"/>
        <rFont val="Arial"/>
        <family val="2"/>
      </rPr>
      <t xml:space="preserve">
Adición 1 al contrato 92 de 2015 con ETB, Objeto: Contratar los Servicios Integrales de Conectividad requeridos por la Contraloría de Bogotá D.c.
Motivo de la adición: Traslado canales de San Cayetano.</t>
    </r>
  </si>
  <si>
    <r>
      <rPr>
        <b/>
        <sz val="10"/>
        <rFont val="Arial"/>
        <family val="2"/>
      </rPr>
      <t>META 2</t>
    </r>
    <r>
      <rPr>
        <sz val="10"/>
        <rFont val="Arial"/>
        <family val="2"/>
      </rPr>
      <t xml:space="preserve">
Adquisición e instalación de sistema de aire acondicionado In Row para Datacenter.</t>
    </r>
  </si>
  <si>
    <r>
      <rPr>
        <b/>
        <sz val="10"/>
        <rFont val="Arial"/>
        <family val="2"/>
      </rPr>
      <t>META 2</t>
    </r>
    <r>
      <rPr>
        <sz val="10"/>
        <rFont val="Arial"/>
        <family val="2"/>
      </rPr>
      <t xml:space="preserve">
Adquisición de una solución de hardware y Software para la  Edición y Producción de Videos Institucionales</t>
    </r>
  </si>
  <si>
    <r>
      <rPr>
        <b/>
        <sz val="10"/>
        <rFont val="Arial"/>
        <family val="2"/>
      </rPr>
      <t>META 2</t>
    </r>
    <r>
      <rPr>
        <sz val="10"/>
        <rFont val="Arial"/>
        <family val="2"/>
      </rPr>
      <t xml:space="preserve">
Contratación de canales dedicados de internet y de datos. Contrtar los Servicios Integrales de Telecomunicaciones requeridos por la Contraloria de Bogotá. </t>
    </r>
  </si>
  <si>
    <r>
      <rPr>
        <b/>
        <sz val="10"/>
        <rFont val="Arial"/>
        <family val="2"/>
      </rPr>
      <t>META 2</t>
    </r>
    <r>
      <rPr>
        <sz val="10"/>
        <rFont val="Arial"/>
        <family val="2"/>
      </rPr>
      <t xml:space="preserve">
Contratar la prestación de servicios profesionales para realizar el apoyo especializado para el mantenimiento y ajustes al módulo de nómina "PERNO" del Sistema de Información SI CAPITAL, de acuerdo con los requerimientos solicitados y priorizados por la Contraloría de Bogotá.</t>
    </r>
  </si>
  <si>
    <r>
      <rPr>
        <b/>
        <sz val="10"/>
        <rFont val="Arial"/>
        <family val="2"/>
      </rPr>
      <t>META 2</t>
    </r>
    <r>
      <rPr>
        <sz val="10"/>
        <rFont val="Arial"/>
        <family val="2"/>
      </rPr>
      <t xml:space="preserve">
Contratar la prestación de servicios profesionales para realizar el apoyo especializado para el mantenimiento y ajustes a los módulos de presupuesto -PREDIS- Contabilidad - LIMAY y Tesorería -OPGET- que conforman el Sistema de Información SI CAPITAL - de acuerdo con los requerimientos solicitados y priorizados por la Contraloría de Bogotá.</t>
    </r>
  </si>
  <si>
    <r>
      <rPr>
        <b/>
        <sz val="10"/>
        <rFont val="Arial"/>
        <family val="2"/>
      </rPr>
      <t>META 2</t>
    </r>
    <r>
      <rPr>
        <sz val="10"/>
        <rFont val="Arial"/>
        <family val="2"/>
      </rPr>
      <t xml:space="preserve">
Contratar la prestación de servicios profesionales para realizar el apoyo especializado en la definición de los diferentes flujos de información e integración de los módulos de SI CAPITAL instalción en la Contraloria de Bogotá, para la implementación de las Normas Internacionales Contables para el sector público NICSP</t>
    </r>
  </si>
  <si>
    <r>
      <rPr>
        <b/>
        <sz val="10"/>
        <rFont val="Arial"/>
        <family val="2"/>
      </rPr>
      <t>META 5.</t>
    </r>
    <r>
      <rPr>
        <sz val="10"/>
        <rFont val="Arial"/>
        <family val="2"/>
      </rPr>
      <t xml:space="preserve">
Adición 1 y prórroga 1 al Contrato 062 de 2015 con Areas Verdes Ltda. Objeto: Contratar la prestación del servicio de mantenimiento de material vegetal para la Contraloría de Bogotá.
</t>
    </r>
  </si>
  <si>
    <r>
      <rPr>
        <b/>
        <sz val="10"/>
        <color indexed="8"/>
        <rFont val="Arial"/>
        <family val="2"/>
      </rPr>
      <t>META 5</t>
    </r>
    <r>
      <rPr>
        <sz val="10"/>
        <color indexed="8"/>
        <rFont val="Arial"/>
        <family val="2"/>
      </rPr>
      <t xml:space="preserve">
Adquisción de vàlvulas ahorradoras para las llaves de las posetas de lavado de la Entidad
</t>
    </r>
  </si>
  <si>
    <r>
      <rPr>
        <b/>
        <sz val="10"/>
        <color indexed="8"/>
        <rFont val="Arial"/>
        <family val="2"/>
      </rPr>
      <t>META 5</t>
    </r>
    <r>
      <rPr>
        <sz val="10"/>
        <color indexed="8"/>
        <rFont val="Arial"/>
        <family val="2"/>
      </rPr>
      <t xml:space="preserve">
Adquisiciòn de luminarias tipo Let para la sustituciòn de las actuales en el pìso 5 de la Sede Principal de la Entidad </t>
    </r>
  </si>
  <si>
    <r>
      <rPr>
        <b/>
        <sz val="10"/>
        <color indexed="8"/>
        <rFont val="Arial"/>
        <family val="2"/>
      </rPr>
      <t xml:space="preserve">META 5 </t>
    </r>
    <r>
      <rPr>
        <sz val="10"/>
        <color indexed="8"/>
        <rFont val="Arial"/>
        <family val="2"/>
      </rPr>
      <t xml:space="preserve">
Suministro, instalación y mantenimiento por un año de  de sistemas de celdas de hidrògeno para ahorro de combustible en 9 vehìculos del parque automotor de la Entidad. </t>
    </r>
  </si>
  <si>
    <r>
      <rPr>
        <b/>
        <sz val="10"/>
        <color indexed="8"/>
        <rFont val="Arial"/>
        <family val="2"/>
      </rPr>
      <t>META 5.</t>
    </r>
    <r>
      <rPr>
        <sz val="10"/>
        <color indexed="8"/>
        <rFont val="Arial"/>
        <family val="2"/>
      </rPr>
      <t xml:space="preserve">
Prestación del servicio de diseño  e implementaciòn de un sistema de reutilizaciòn de aguas lluvias en 2 sedes de la Entidad y presentaciòn de alternativas tecnologicas de ahorro de agua en la Contraloìa de Bogotà. </t>
    </r>
  </si>
  <si>
    <r>
      <rPr>
        <b/>
        <sz val="10"/>
        <color indexed="8"/>
        <rFont val="Arial"/>
        <family val="2"/>
      </rPr>
      <t>META 5.</t>
    </r>
    <r>
      <rPr>
        <sz val="10"/>
        <color indexed="8"/>
        <rFont val="Arial"/>
        <family val="2"/>
      </rPr>
      <t xml:space="preserve">
Suministro, instalación y puesta en servicio de un sistema de generación de energía a través de paneles solares fotovoltaicos para la sede principal de la Contraloría de Bogotá</t>
    </r>
  </si>
  <si>
    <r>
      <rPr>
        <b/>
        <sz val="10"/>
        <rFont val="Arial"/>
        <family val="2"/>
      </rPr>
      <t>META 5.</t>
    </r>
    <r>
      <rPr>
        <sz val="10"/>
        <rFont val="Arial"/>
        <family val="2"/>
      </rPr>
      <t xml:space="preserve">
Contratar la prestación del servicio de mantenimiento de material vegetal para la Contraloría de Bogotá.
</t>
    </r>
  </si>
  <si>
    <r>
      <rPr>
        <b/>
        <sz val="10"/>
        <color indexed="8"/>
        <rFont val="Arial"/>
        <family val="2"/>
      </rPr>
      <t>META 5.</t>
    </r>
    <r>
      <rPr>
        <sz val="10"/>
        <color indexed="8"/>
        <rFont val="Arial"/>
        <family val="2"/>
      </rPr>
      <t xml:space="preserve">
Prestación del servicio de recolección, manejo, transporte y disposición final de los residuos peligrosos - tóneres, luminarias y envases contaminados - generados por la Contraloría de Bogotá.</t>
    </r>
  </si>
  <si>
    <r>
      <rPr>
        <b/>
        <sz val="10"/>
        <color indexed="8"/>
        <rFont val="Arial"/>
        <family val="2"/>
      </rPr>
      <t>META 5.</t>
    </r>
    <r>
      <rPr>
        <sz val="10"/>
        <color indexed="8"/>
        <rFont val="Arial"/>
        <family val="2"/>
      </rPr>
      <t xml:space="preserve">
Servicio de ilustración, diseño y diagramación, corrección de estilo e impresión de trescientos (300) ejemplares de un libro que reúna los cuentos que participaron en el tercer concurso de cuento interno sobre temáticas ambientales de la entidad, así como información del PIGA.</t>
    </r>
  </si>
  <si>
    <r>
      <rPr>
        <b/>
        <sz val="10"/>
        <color indexed="8"/>
        <rFont val="Arial"/>
        <family val="2"/>
      </rPr>
      <t>META 5</t>
    </r>
    <r>
      <rPr>
        <sz val="10"/>
        <color indexed="8"/>
        <rFont val="Arial"/>
        <family val="2"/>
      </rPr>
      <t>. Diseño, diagramación e impresión de calendarios de escritorio del año 2017, relacionados con el Plan Institucional de Gestión Ambiental -PIGA de la Contraloria de Bogota D.C</t>
    </r>
  </si>
  <si>
    <r>
      <rPr>
        <b/>
        <sz val="10"/>
        <rFont val="Arial"/>
        <family val="2"/>
      </rPr>
      <t>META 5.</t>
    </r>
    <r>
      <rPr>
        <sz val="10"/>
        <rFont val="Arial"/>
        <family val="2"/>
      </rPr>
      <t xml:space="preserve">
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r>
  </si>
  <si>
    <r>
      <rPr>
        <b/>
        <sz val="9"/>
        <rFont val="Arial"/>
        <family val="2"/>
      </rPr>
      <t>META 6</t>
    </r>
    <r>
      <rPr>
        <sz val="9"/>
        <rFont val="Arial"/>
        <family val="2"/>
      </rPr>
      <t xml:space="preserve">
Adquirir  seis (6) vehículos por reposición para el ejercicio de la función de vigilancia y control  a la gestión fiscal.</t>
    </r>
  </si>
  <si>
    <r>
      <rPr>
        <b/>
        <sz val="10"/>
        <rFont val="Arial"/>
        <family val="2"/>
      </rPr>
      <t>META 7.</t>
    </r>
    <r>
      <rPr>
        <sz val="10"/>
        <rFont val="Arial"/>
        <family val="2"/>
      </rPr>
      <t xml:space="preserve">
Programa de capacitación Decreto 1080 de 2015 y Ley 594 de 2000</t>
    </r>
  </si>
  <si>
    <r>
      <rPr>
        <b/>
        <sz val="10"/>
        <rFont val="Arial"/>
        <family val="2"/>
      </rPr>
      <t>META 7.</t>
    </r>
    <r>
      <rPr>
        <sz val="10"/>
        <rFont val="Arial"/>
        <family val="2"/>
      </rPr>
      <t xml:space="preserve">
Programa del sistema integrado de  conservación para Archivo Documental</t>
    </r>
  </si>
  <si>
    <r>
      <rPr>
        <b/>
        <sz val="10"/>
        <rFont val="Arial"/>
        <family val="2"/>
      </rPr>
      <t>META 8</t>
    </r>
    <r>
      <rPr>
        <sz val="10"/>
        <rFont val="Arial"/>
        <family val="2"/>
      </rPr>
      <t xml:space="preserve">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r>
  </si>
  <si>
    <r>
      <rPr>
        <b/>
        <sz val="10"/>
        <rFont val="Arial"/>
        <family val="2"/>
      </rPr>
      <t>META 4</t>
    </r>
    <r>
      <rPr>
        <sz val="10"/>
        <rFont val="Arial"/>
        <family val="2"/>
      </rPr>
      <t xml:space="preserve"> Proyecto 770: Desarrollar y ejecutar estrategias de comunicación.
Contratar  los servicios de diseño, diagramación, impresión y distribución de cuatro (4)  ediciones trimestrales del periódico institucional “Control Capital” (cada edición con un tiraje de 100.000 ejemplares). 
</t>
    </r>
    <r>
      <rPr>
        <b/>
        <sz val="10"/>
        <rFont val="Arial"/>
        <family val="2"/>
      </rPr>
      <t/>
    </r>
  </si>
  <si>
    <r>
      <rPr>
        <b/>
        <sz val="10"/>
        <rFont val="Arial"/>
        <family val="2"/>
      </rPr>
      <t xml:space="preserve">META 4 </t>
    </r>
    <r>
      <rPr>
        <sz val="10"/>
        <rFont val="Arial"/>
        <family val="2"/>
      </rPr>
      <t xml:space="preserve">Proyecto 770: Desarrollar y ejecutar estrategias de comunicación.
Elaboración de chaquetas institucionales con la imagen corporativa de la entidad para los funcionarios para impulsar espacios de participación y acercamiento de la ciudadanía al Estado, para proporcionarle información que le sirva de base para que se apropie del control social y coadyuve a lograr la imagen del Ente de Control 
</t>
    </r>
    <r>
      <rPr>
        <b/>
        <sz val="10"/>
        <rFont val="Arial"/>
        <family val="2"/>
      </rPr>
      <t/>
    </r>
  </si>
  <si>
    <r>
      <rPr>
        <b/>
        <sz val="10"/>
        <rFont val="Arial"/>
        <family val="2"/>
      </rPr>
      <t>META 5 PROYECTO 770:</t>
    </r>
    <r>
      <rPr>
        <sz val="10"/>
        <rFont val="Arial"/>
        <family val="2"/>
      </rPr>
      <t xml:space="preserve"> Desarrollar 3 estrategias y/o actividades   institucionales e interinstitucionales en el marco del Plan Anticorrupción de la Contraloría de Bogotá.
Prestación de servicios para la organización, administración y ejecución de acciones logísticas para la realización de eventos institucionales e interinstitucionales requeridos por la Contraloría de Bogotá D.C.
</t>
    </r>
  </si>
  <si>
    <t>Saldo que queda disponible, teniendo en cuenta con el contrato suscrito No. 12-2016.</t>
  </si>
  <si>
    <t>43231505 Software de recursos humanos</t>
  </si>
  <si>
    <r>
      <t xml:space="preserve">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9"/>
        <rFont val="Arial"/>
        <family val="2"/>
      </rPr>
      <t>META 1</t>
    </r>
    <r>
      <rPr>
        <sz val="9"/>
        <rFont val="Arial"/>
        <family val="2"/>
      </rPr>
      <t xml:space="preserve"> </t>
    </r>
    <r>
      <rPr>
        <b/>
        <sz val="9"/>
        <rFont val="Arial"/>
        <family val="2"/>
      </rPr>
      <t xml:space="preserve">Proyecto 770. </t>
    </r>
    <r>
      <rPr>
        <sz val="9"/>
        <rFont val="Arial"/>
        <family val="2"/>
      </rPr>
      <t xml:space="preserve">Desarrollar pedagogía social, formativa e ilustrativa $390,000,000
</t>
    </r>
    <r>
      <rPr>
        <b/>
        <sz val="9"/>
        <rFont val="Arial"/>
        <family val="2"/>
      </rPr>
      <t xml:space="preserve">META 2 Proyecto 770. </t>
    </r>
    <r>
      <rPr>
        <sz val="9"/>
        <rFont val="Arial"/>
        <family val="2"/>
      </rPr>
      <t xml:space="preserve"> Realizar acciones ciudadanas especiales $300,000,000
</t>
    </r>
    <r>
      <rPr>
        <b/>
        <sz val="9"/>
        <rFont val="Arial"/>
        <family val="2"/>
      </rPr>
      <t xml:space="preserve">META 3 Proyecto 770. </t>
    </r>
    <r>
      <rPr>
        <sz val="9"/>
        <rFont val="Arial"/>
        <family val="2"/>
      </rPr>
      <t xml:space="preserve"> Utilizar los medios locales de comunicación $170,000,000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</si>
</sst>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164" formatCode="_ * #,##0.00_ ;_ * \-#,##0.00_ ;_ * &quot;-&quot;??_ ;_ @_ "/>
    <numFmt numFmtId="165" formatCode="#,##0.00\ _€"/>
    <numFmt numFmtId="166" formatCode="#,##0\ _€"/>
    <numFmt numFmtId="167" formatCode="_ * #,##0_ ;_ * \-#,##0_ ;_ * &quot;-&quot;??_ ;_ @_ "/>
    <numFmt numFmtId="168" formatCode="dd/mm/yyyy;@"/>
    <numFmt numFmtId="169" formatCode="0_)"/>
    <numFmt numFmtId="170" formatCode="#,##0_ ;\-#,##0\ "/>
    <numFmt numFmtId="171" formatCode="yyyy\-mm\-dd;@"/>
    <numFmt numFmtId="172" formatCode="#,##0;[Red]#,##0"/>
    <numFmt numFmtId="173" formatCode="#,##0.0;[Red]#,##0.0"/>
    <numFmt numFmtId="174" formatCode="#,##0.00;[Red]#,##0.00"/>
    <numFmt numFmtId="175" formatCode="d/mm/yyyy;@"/>
    <numFmt numFmtId="176" formatCode="[$$-240A]#,##0"/>
  </numFmts>
  <fonts count="45"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3"/>
      <color indexed="56"/>
      <name val="Calibri"/>
      <family val="2"/>
    </font>
    <font>
      <b/>
      <sz val="11"/>
      <color indexed="56"/>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b/>
      <sz val="10"/>
      <name val="Arial"/>
      <family val="2"/>
    </font>
    <font>
      <sz val="10"/>
      <color indexed="8"/>
      <name val="Arial"/>
      <family val="2"/>
    </font>
    <font>
      <sz val="8"/>
      <name val="Arial"/>
      <family val="2"/>
    </font>
    <font>
      <b/>
      <sz val="9"/>
      <name val="Arial"/>
      <family val="2"/>
    </font>
    <font>
      <b/>
      <sz val="12"/>
      <name val="Arial"/>
      <family val="2"/>
    </font>
    <font>
      <b/>
      <sz val="11"/>
      <name val="Arial"/>
      <family val="2"/>
    </font>
    <font>
      <sz val="10"/>
      <color rgb="FFFF0000"/>
      <name val="Arial"/>
      <family val="2"/>
    </font>
    <font>
      <sz val="10"/>
      <color indexed="63"/>
      <name val="Arial"/>
      <family val="2"/>
    </font>
    <font>
      <sz val="11"/>
      <color rgb="FFFF0000"/>
      <name val="Calibri"/>
      <family val="2"/>
    </font>
    <font>
      <sz val="12"/>
      <name val="Arial"/>
      <family val="2"/>
    </font>
    <font>
      <b/>
      <i/>
      <sz val="12"/>
      <name val="Arial"/>
      <family val="2"/>
    </font>
    <font>
      <b/>
      <i/>
      <sz val="11"/>
      <name val="Arial"/>
      <family val="2"/>
    </font>
    <font>
      <i/>
      <sz val="12"/>
      <name val="Arial"/>
      <family val="2"/>
    </font>
    <font>
      <b/>
      <sz val="20"/>
      <name val="Arial"/>
      <family val="2"/>
    </font>
    <font>
      <sz val="11"/>
      <name val="Calibri"/>
      <family val="2"/>
    </font>
    <font>
      <b/>
      <sz val="11"/>
      <name val="Calibri"/>
      <family val="2"/>
    </font>
    <font>
      <sz val="10"/>
      <color rgb="FF000000"/>
      <name val="Arial"/>
      <family val="2"/>
    </font>
    <font>
      <b/>
      <sz val="10"/>
      <color theme="1"/>
      <name val="Arial"/>
      <family val="2"/>
    </font>
    <font>
      <b/>
      <sz val="11"/>
      <color theme="1"/>
      <name val="Arial"/>
      <family val="2"/>
    </font>
    <font>
      <b/>
      <sz val="8"/>
      <color theme="1"/>
      <name val="Arial"/>
      <family val="2"/>
    </font>
    <font>
      <sz val="9"/>
      <color theme="1"/>
      <name val="Arial"/>
      <family val="2"/>
    </font>
    <font>
      <sz val="9"/>
      <name val="Arial"/>
      <family val="2"/>
    </font>
    <font>
      <b/>
      <sz val="9"/>
      <color theme="1"/>
      <name val="Arial"/>
      <family val="2"/>
    </font>
    <font>
      <sz val="8"/>
      <color theme="1"/>
      <name val="Arial"/>
      <family val="2"/>
    </font>
    <font>
      <b/>
      <sz val="9"/>
      <color rgb="FF000000"/>
      <name val="Arial"/>
      <family val="2"/>
    </font>
    <font>
      <sz val="11"/>
      <color theme="1"/>
      <name val="Arial"/>
      <family val="2"/>
    </font>
    <font>
      <sz val="10"/>
      <color theme="1"/>
      <name val="Arial"/>
      <family val="2"/>
    </font>
    <font>
      <sz val="11"/>
      <color rgb="FF000000"/>
      <name val="Arial"/>
      <family val="2"/>
    </font>
    <font>
      <sz val="10"/>
      <name val="Arial"/>
      <family val="2"/>
    </font>
    <font>
      <sz val="11"/>
      <name val="Arial"/>
      <family val="2"/>
    </font>
    <font>
      <b/>
      <sz val="10"/>
      <color indexed="8"/>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5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7C80"/>
        <bgColor indexed="64"/>
      </patternFill>
    </fill>
    <fill>
      <patternFill patternType="solid">
        <fgColor rgb="FFFABF8F"/>
        <bgColor indexed="64"/>
      </patternFill>
    </fill>
    <fill>
      <patternFill patternType="solid">
        <fgColor rgb="FFFFFFFF"/>
        <bgColor indexed="64"/>
      </patternFill>
    </fill>
    <fill>
      <patternFill patternType="solid">
        <fgColor rgb="FFFCD5B4"/>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CC99FF"/>
        <bgColor indexed="64"/>
      </patternFill>
    </fill>
    <fill>
      <patternFill patternType="solid">
        <fgColor indexed="43"/>
        <bgColor indexed="64"/>
      </patternFill>
    </fill>
    <fill>
      <patternFill patternType="solid">
        <fgColor indexed="11"/>
        <bgColor indexed="64"/>
      </patternFill>
    </fill>
    <fill>
      <patternFill patternType="solid">
        <fgColor indexed="41"/>
        <bgColor indexed="64"/>
      </patternFill>
    </fill>
    <fill>
      <patternFill patternType="solid">
        <fgColor indexed="51"/>
        <bgColor indexed="64"/>
      </patternFill>
    </fill>
    <fill>
      <patternFill patternType="solid">
        <fgColor theme="6" tint="0.59999389629810485"/>
        <bgColor indexed="64"/>
      </patternFill>
    </fill>
    <fill>
      <patternFill patternType="solid">
        <fgColor theme="5" tint="0.59999389629810485"/>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3" borderId="0" applyNumberFormat="0" applyBorder="0" applyAlignment="0" applyProtection="0"/>
    <xf numFmtId="0" fontId="5" fillId="12"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164" fontId="1" fillId="0" borderId="0" applyFont="0" applyFill="0" applyBorder="0" applyAlignment="0" applyProtection="0"/>
    <xf numFmtId="0" fontId="9" fillId="13" borderId="0" applyNumberFormat="0" applyBorder="0" applyAlignment="0" applyProtection="0"/>
    <xf numFmtId="0" fontId="2" fillId="0" borderId="0"/>
    <xf numFmtId="0" fontId="10" fillId="0" borderId="0"/>
    <xf numFmtId="0" fontId="2" fillId="0" borderId="0"/>
    <xf numFmtId="0" fontId="11" fillId="1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cellStyleXfs>
  <cellXfs count="652">
    <xf numFmtId="0" fontId="0" fillId="0" borderId="0" xfId="0"/>
    <xf numFmtId="0" fontId="2" fillId="0" borderId="0" xfId="34"/>
    <xf numFmtId="0" fontId="0" fillId="0" borderId="0" xfId="0" applyAlignment="1">
      <alignment horizontal="justify" vertical="center" wrapText="1"/>
    </xf>
    <xf numFmtId="14" fontId="1" fillId="23" borderId="7" xfId="0" applyNumberFormat="1" applyFont="1" applyFill="1" applyBorder="1" applyAlignment="1">
      <alignment horizontal="right" vertical="top"/>
    </xf>
    <xf numFmtId="1" fontId="1" fillId="23" borderId="7" xfId="38" applyNumberFormat="1" applyFont="1" applyFill="1" applyBorder="1" applyAlignment="1" applyProtection="1">
      <alignment horizontal="justify" vertical="top" wrapText="1"/>
    </xf>
    <xf numFmtId="0" fontId="1" fillId="23" borderId="7" xfId="0" applyFont="1" applyFill="1" applyBorder="1" applyAlignment="1">
      <alignment horizontal="justify" vertical="top" wrapText="1"/>
    </xf>
    <xf numFmtId="0" fontId="1" fillId="23" borderId="7" xfId="34" applyFont="1" applyFill="1" applyBorder="1" applyAlignment="1">
      <alignment horizontal="justify" vertical="top" wrapText="1"/>
    </xf>
    <xf numFmtId="0" fontId="0" fillId="0" borderId="0" xfId="0" applyAlignment="1">
      <alignment horizontal="center"/>
    </xf>
    <xf numFmtId="0" fontId="1" fillId="23" borderId="16" xfId="34" applyFont="1" applyFill="1" applyBorder="1" applyAlignment="1">
      <alignment vertical="top" wrapText="1"/>
    </xf>
    <xf numFmtId="0" fontId="1" fillId="23" borderId="7" xfId="0" applyFont="1" applyFill="1" applyBorder="1" applyAlignment="1">
      <alignment horizontal="center" vertical="top"/>
    </xf>
    <xf numFmtId="0" fontId="20" fillId="23" borderId="0" xfId="0" applyFont="1" applyFill="1"/>
    <xf numFmtId="0" fontId="15" fillId="23" borderId="7" xfId="34" applyFont="1" applyFill="1" applyBorder="1" applyAlignment="1">
      <alignment horizontal="justify" vertical="top"/>
    </xf>
    <xf numFmtId="1" fontId="1" fillId="23" borderId="7" xfId="0" applyNumberFormat="1" applyFont="1" applyFill="1" applyBorder="1" applyAlignment="1">
      <alignment horizontal="center" vertical="top" wrapText="1"/>
    </xf>
    <xf numFmtId="49" fontId="1" fillId="23" borderId="7" xfId="34" applyNumberFormat="1" applyFont="1" applyFill="1" applyBorder="1" applyAlignment="1">
      <alignment horizontal="justify" vertical="top" wrapText="1"/>
    </xf>
    <xf numFmtId="0" fontId="1" fillId="23" borderId="7" xfId="0" applyNumberFormat="1" applyFont="1" applyFill="1" applyBorder="1" applyAlignment="1" applyProtection="1">
      <alignment horizontal="justify" vertical="top" wrapText="1"/>
    </xf>
    <xf numFmtId="167" fontId="1" fillId="23" borderId="7" xfId="30" applyNumberFormat="1" applyFont="1" applyFill="1" applyBorder="1" applyAlignment="1">
      <alignment horizontal="right" vertical="top"/>
    </xf>
    <xf numFmtId="14" fontId="1" fillId="23" borderId="7" xfId="0" applyNumberFormat="1" applyFont="1" applyFill="1" applyBorder="1" applyAlignment="1">
      <alignment horizontal="right" vertical="top" wrapText="1"/>
    </xf>
    <xf numFmtId="0" fontId="0" fillId="0" borderId="12" xfId="0" applyBorder="1"/>
    <xf numFmtId="0" fontId="0" fillId="0" borderId="21" xfId="0" applyBorder="1"/>
    <xf numFmtId="0" fontId="1" fillId="0" borderId="0" xfId="0" applyFont="1"/>
    <xf numFmtId="0" fontId="0" fillId="0" borderId="0" xfId="0" applyBorder="1"/>
    <xf numFmtId="0" fontId="17" fillId="24" borderId="10" xfId="34" applyNumberFormat="1" applyFont="1" applyFill="1" applyBorder="1" applyAlignment="1">
      <alignment horizontal="center" vertical="top" wrapText="1"/>
    </xf>
    <xf numFmtId="0" fontId="17" fillId="24" borderId="24" xfId="34" applyNumberFormat="1" applyFont="1" applyFill="1" applyBorder="1" applyAlignment="1">
      <alignment horizontal="center" vertical="top" wrapText="1"/>
    </xf>
    <xf numFmtId="0" fontId="0" fillId="24" borderId="0" xfId="0" applyFill="1" applyAlignment="1">
      <alignment vertical="top"/>
    </xf>
    <xf numFmtId="169" fontId="24" fillId="22" borderId="25" xfId="33" applyNumberFormat="1" applyFont="1" applyFill="1" applyBorder="1" applyAlignment="1" applyProtection="1">
      <alignment horizontal="justify" vertical="top"/>
    </xf>
    <xf numFmtId="0" fontId="25" fillId="22" borderId="25" xfId="33" applyFont="1" applyFill="1" applyBorder="1" applyAlignment="1" applyProtection="1">
      <alignment horizontal="left" vertical="top" wrapText="1"/>
    </xf>
    <xf numFmtId="0" fontId="23" fillId="0" borderId="0" xfId="0" applyFont="1" applyAlignment="1">
      <alignment vertical="top"/>
    </xf>
    <xf numFmtId="169" fontId="23" fillId="23" borderId="9" xfId="33" applyNumberFormat="1" applyFont="1" applyFill="1" applyBorder="1" applyAlignment="1" applyProtection="1">
      <alignment horizontal="left" vertical="top"/>
    </xf>
    <xf numFmtId="0" fontId="23" fillId="23" borderId="28" xfId="33" applyFont="1" applyFill="1" applyBorder="1" applyAlignment="1" applyProtection="1">
      <alignment vertical="top" wrapText="1"/>
    </xf>
    <xf numFmtId="0" fontId="23" fillId="23" borderId="0" xfId="0" applyFont="1" applyFill="1" applyAlignment="1">
      <alignment vertical="top"/>
    </xf>
    <xf numFmtId="169" fontId="23" fillId="23" borderId="28" xfId="33" applyNumberFormat="1" applyFont="1" applyFill="1" applyBorder="1" applyAlignment="1" applyProtection="1">
      <alignment horizontal="left" vertical="top"/>
    </xf>
    <xf numFmtId="0" fontId="23" fillId="23" borderId="9" xfId="33" applyFont="1" applyFill="1" applyBorder="1" applyAlignment="1" applyProtection="1">
      <alignment vertical="top" wrapText="1"/>
    </xf>
    <xf numFmtId="0" fontId="24" fillId="22" borderId="25" xfId="33" applyFont="1" applyFill="1" applyBorder="1" applyAlignment="1" applyProtection="1">
      <alignment horizontal="left" vertical="top" wrapText="1"/>
    </xf>
    <xf numFmtId="3" fontId="18" fillId="22" borderId="26" xfId="0" applyNumberFormat="1" applyFont="1" applyFill="1" applyBorder="1" applyAlignment="1" applyProtection="1">
      <alignment horizontal="right" vertical="top"/>
    </xf>
    <xf numFmtId="0" fontId="18" fillId="22" borderId="32" xfId="33" applyFont="1" applyFill="1" applyBorder="1" applyAlignment="1" applyProtection="1">
      <alignment horizontal="left" vertical="top" wrapText="1"/>
    </xf>
    <xf numFmtId="3" fontId="18" fillId="22" borderId="27" xfId="0" applyNumberFormat="1" applyFont="1" applyFill="1" applyBorder="1" applyAlignment="1" applyProtection="1">
      <alignment horizontal="right" vertical="top"/>
    </xf>
    <xf numFmtId="3" fontId="18" fillId="22" borderId="25" xfId="0" applyNumberFormat="1" applyFont="1" applyFill="1" applyBorder="1" applyAlignment="1" applyProtection="1">
      <alignment horizontal="right" vertical="top"/>
    </xf>
    <xf numFmtId="169" fontId="23" fillId="23" borderId="19" xfId="33" applyNumberFormat="1" applyFont="1" applyFill="1" applyBorder="1" applyAlignment="1" applyProtection="1">
      <alignment horizontal="left" vertical="top"/>
    </xf>
    <xf numFmtId="0" fontId="23" fillId="23" borderId="19" xfId="33" applyFont="1" applyFill="1" applyBorder="1" applyAlignment="1" applyProtection="1">
      <alignment vertical="top" wrapText="1"/>
    </xf>
    <xf numFmtId="0" fontId="23" fillId="23" borderId="28" xfId="33" applyFont="1" applyFill="1" applyBorder="1" applyAlignment="1" applyProtection="1">
      <alignment horizontal="left" vertical="top" wrapText="1"/>
    </xf>
    <xf numFmtId="0" fontId="23" fillId="23" borderId="9" xfId="33" applyFont="1" applyFill="1" applyBorder="1" applyAlignment="1" applyProtection="1">
      <alignment horizontal="left" vertical="top" wrapText="1"/>
    </xf>
    <xf numFmtId="0" fontId="23" fillId="23" borderId="19" xfId="33" applyFont="1" applyFill="1" applyBorder="1" applyAlignment="1" applyProtection="1">
      <alignment horizontal="left" vertical="top" wrapText="1"/>
    </xf>
    <xf numFmtId="169" fontId="18" fillId="22" borderId="9" xfId="33" applyNumberFormat="1" applyFont="1" applyFill="1" applyBorder="1" applyAlignment="1" applyProtection="1">
      <alignment horizontal="justify" vertical="top"/>
    </xf>
    <xf numFmtId="0" fontId="18" fillId="22" borderId="9" xfId="33" applyFont="1" applyFill="1" applyBorder="1" applyAlignment="1" applyProtection="1">
      <alignment horizontal="left" vertical="top" wrapText="1"/>
    </xf>
    <xf numFmtId="3" fontId="18" fillId="22" borderId="34" xfId="0" applyNumberFormat="1" applyFont="1" applyFill="1" applyBorder="1" applyAlignment="1" applyProtection="1">
      <alignment horizontal="right" vertical="top"/>
    </xf>
    <xf numFmtId="3" fontId="18" fillId="22" borderId="9" xfId="0" applyNumberFormat="1" applyFont="1" applyFill="1" applyBorder="1" applyAlignment="1" applyProtection="1">
      <alignment horizontal="right" vertical="top"/>
    </xf>
    <xf numFmtId="3" fontId="18" fillId="22" borderId="19" xfId="0" applyNumberFormat="1" applyFont="1" applyFill="1" applyBorder="1" applyAlignment="1" applyProtection="1">
      <alignment horizontal="right" vertical="top"/>
    </xf>
    <xf numFmtId="3" fontId="18" fillId="22" borderId="17" xfId="0" applyNumberFormat="1" applyFont="1" applyFill="1" applyBorder="1" applyAlignment="1" applyProtection="1">
      <alignment horizontal="right" vertical="top"/>
    </xf>
    <xf numFmtId="3" fontId="18" fillId="22" borderId="37" xfId="0" applyNumberFormat="1" applyFont="1" applyFill="1" applyBorder="1" applyAlignment="1" applyProtection="1">
      <alignment horizontal="right" vertical="top"/>
    </xf>
    <xf numFmtId="169" fontId="18" fillId="22" borderId="25" xfId="33" applyNumberFormat="1" applyFont="1" applyFill="1" applyBorder="1" applyAlignment="1" applyProtection="1">
      <alignment horizontal="justify" vertical="top"/>
    </xf>
    <xf numFmtId="0" fontId="18" fillId="22" borderId="25" xfId="33" applyFont="1" applyFill="1" applyBorder="1" applyAlignment="1" applyProtection="1">
      <alignment vertical="top" wrapText="1"/>
    </xf>
    <xf numFmtId="169" fontId="23" fillId="23" borderId="28" xfId="0" applyNumberFormat="1" applyFont="1" applyFill="1" applyBorder="1" applyAlignment="1" applyProtection="1">
      <alignment horizontal="left" vertical="top"/>
    </xf>
    <xf numFmtId="0" fontId="23" fillId="23" borderId="28" xfId="0" applyFont="1" applyFill="1" applyBorder="1" applyAlignment="1" applyProtection="1">
      <alignment vertical="top" wrapText="1"/>
    </xf>
    <xf numFmtId="169" fontId="24" fillId="22" borderId="32" xfId="33" applyNumberFormat="1" applyFont="1" applyFill="1" applyBorder="1" applyAlignment="1" applyProtection="1">
      <alignment horizontal="justify" vertical="top"/>
    </xf>
    <xf numFmtId="0" fontId="24" fillId="22" borderId="32" xfId="33" applyFont="1" applyFill="1" applyBorder="1" applyAlignment="1" applyProtection="1">
      <alignment horizontal="left" vertical="top" wrapText="1"/>
    </xf>
    <xf numFmtId="3" fontId="18" fillId="22" borderId="39" xfId="33" applyNumberFormat="1" applyFont="1" applyFill="1" applyBorder="1" applyAlignment="1" applyProtection="1">
      <alignment horizontal="right" vertical="top"/>
    </xf>
    <xf numFmtId="3" fontId="18" fillId="22" borderId="26" xfId="33" applyNumberFormat="1" applyFont="1" applyFill="1" applyBorder="1" applyAlignment="1" applyProtection="1">
      <alignment horizontal="right" vertical="top"/>
    </xf>
    <xf numFmtId="3" fontId="18" fillId="22" borderId="27" xfId="33" applyNumberFormat="1" applyFont="1" applyFill="1" applyBorder="1" applyAlignment="1" applyProtection="1">
      <alignment horizontal="right" vertical="top"/>
    </xf>
    <xf numFmtId="3" fontId="18" fillId="22" borderId="25" xfId="33" applyNumberFormat="1" applyFont="1" applyFill="1" applyBorder="1" applyAlignment="1" applyProtection="1">
      <alignment horizontal="right" vertical="top"/>
    </xf>
    <xf numFmtId="169" fontId="26" fillId="23" borderId="9" xfId="33" applyNumberFormat="1" applyFont="1" applyFill="1" applyBorder="1" applyAlignment="1" applyProtection="1">
      <alignment horizontal="left" vertical="top" wrapText="1"/>
    </xf>
    <xf numFmtId="169" fontId="26" fillId="23" borderId="19" xfId="33" applyNumberFormat="1" applyFont="1" applyFill="1" applyBorder="1" applyAlignment="1" applyProtection="1">
      <alignment horizontal="left" vertical="top" wrapText="1"/>
    </xf>
    <xf numFmtId="0" fontId="23" fillId="23" borderId="19" xfId="33" applyFont="1" applyFill="1" applyBorder="1" applyAlignment="1" applyProtection="1">
      <alignment horizontal="justify" vertical="top" wrapText="1"/>
    </xf>
    <xf numFmtId="3" fontId="18" fillId="26" borderId="40" xfId="0" applyNumberFormat="1" applyFont="1" applyFill="1" applyBorder="1" applyAlignment="1">
      <alignment horizontal="right" vertical="top"/>
    </xf>
    <xf numFmtId="0" fontId="0" fillId="0" borderId="11" xfId="0" applyBorder="1"/>
    <xf numFmtId="0" fontId="0" fillId="0" borderId="13" xfId="0" applyBorder="1"/>
    <xf numFmtId="4" fontId="0" fillId="0" borderId="0" xfId="0" applyNumberFormat="1"/>
    <xf numFmtId="167" fontId="0" fillId="0" borderId="0" xfId="30" applyNumberFormat="1" applyFont="1"/>
    <xf numFmtId="0" fontId="0" fillId="0" borderId="23" xfId="0" applyBorder="1"/>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39" xfId="0" applyBorder="1"/>
    <xf numFmtId="0" fontId="0" fillId="0" borderId="15" xfId="0" applyBorder="1"/>
    <xf numFmtId="165" fontId="0" fillId="0" borderId="0" xfId="0" applyNumberFormat="1" applyAlignment="1">
      <alignment horizontal="right"/>
    </xf>
    <xf numFmtId="0" fontId="0" fillId="0" borderId="0" xfId="0" applyAlignment="1">
      <alignment horizontal="right"/>
    </xf>
    <xf numFmtId="0" fontId="20" fillId="23" borderId="7" xfId="0" applyFont="1" applyFill="1" applyBorder="1"/>
    <xf numFmtId="0" fontId="0" fillId="27" borderId="0" xfId="0" applyFill="1" applyAlignment="1">
      <alignment horizontal="center"/>
    </xf>
    <xf numFmtId="0" fontId="0" fillId="27" borderId="0" xfId="0" applyFill="1" applyAlignment="1">
      <alignment horizontal="justify"/>
    </xf>
    <xf numFmtId="0" fontId="2" fillId="0" borderId="0" xfId="34" applyAlignment="1">
      <alignment horizontal="justify" vertical="center"/>
    </xf>
    <xf numFmtId="0" fontId="31" fillId="33" borderId="42" xfId="0" applyFont="1" applyFill="1" applyBorder="1" applyAlignment="1">
      <alignment horizontal="left"/>
    </xf>
    <xf numFmtId="0" fontId="33" fillId="34" borderId="7" xfId="0" applyFont="1" applyFill="1" applyBorder="1" applyAlignment="1">
      <alignment horizontal="center" vertical="center" wrapText="1"/>
    </xf>
    <xf numFmtId="170" fontId="35" fillId="0" borderId="7" xfId="38" applyNumberFormat="1" applyFont="1" applyBorder="1" applyAlignment="1">
      <alignment horizontal="center" vertical="top"/>
    </xf>
    <xf numFmtId="0" fontId="36" fillId="36" borderId="7" xfId="0" applyFont="1" applyFill="1" applyBorder="1" applyAlignment="1">
      <alignment horizontal="center" vertical="center" wrapText="1"/>
    </xf>
    <xf numFmtId="3" fontId="36" fillId="36" borderId="7" xfId="0" applyNumberFormat="1" applyFont="1" applyFill="1" applyBorder="1" applyAlignment="1">
      <alignment horizontal="right" vertical="center" wrapText="1"/>
    </xf>
    <xf numFmtId="3" fontId="17" fillId="36" borderId="7" xfId="0" applyNumberFormat="1" applyFont="1" applyFill="1" applyBorder="1" applyAlignment="1">
      <alignment horizontal="right" vertical="center" wrapText="1"/>
    </xf>
    <xf numFmtId="3" fontId="17" fillId="36" borderId="7" xfId="0" applyNumberFormat="1" applyFont="1" applyFill="1" applyBorder="1" applyAlignment="1">
      <alignment horizontal="center" vertical="center" wrapText="1"/>
    </xf>
    <xf numFmtId="10" fontId="17" fillId="36" borderId="7" xfId="41" applyNumberFormat="1" applyFont="1" applyFill="1" applyBorder="1" applyAlignment="1">
      <alignment horizontal="center" vertical="center" wrapText="1"/>
    </xf>
    <xf numFmtId="0" fontId="16" fillId="0" borderId="0" xfId="0" applyFont="1"/>
    <xf numFmtId="0" fontId="36" fillId="34" borderId="7" xfId="0" applyFont="1" applyFill="1" applyBorder="1" applyAlignment="1">
      <alignment horizontal="center" vertical="center" wrapText="1"/>
    </xf>
    <xf numFmtId="0" fontId="33" fillId="36" borderId="7" xfId="0" applyFont="1" applyFill="1" applyBorder="1" applyAlignment="1">
      <alignment horizontal="center" vertical="center" wrapText="1"/>
    </xf>
    <xf numFmtId="0" fontId="38" fillId="33" borderId="7" xfId="0" applyFont="1" applyFill="1" applyBorder="1" applyAlignment="1">
      <alignment horizontal="justify" vertical="center" wrapText="1"/>
    </xf>
    <xf numFmtId="3" fontId="17" fillId="33" borderId="7" xfId="0" applyNumberFormat="1" applyFont="1" applyFill="1" applyBorder="1" applyAlignment="1">
      <alignment horizontal="right" vertical="center" wrapText="1"/>
    </xf>
    <xf numFmtId="3" fontId="17" fillId="33" borderId="7" xfId="0" applyNumberFormat="1" applyFont="1" applyFill="1" applyBorder="1" applyAlignment="1">
      <alignment horizontal="center" vertical="center" wrapText="1"/>
    </xf>
    <xf numFmtId="0" fontId="16" fillId="35" borderId="7" xfId="0" applyFont="1" applyFill="1" applyBorder="1" applyAlignment="1">
      <alignment horizontal="justify" vertical="top" wrapText="1"/>
    </xf>
    <xf numFmtId="3" fontId="34" fillId="35" borderId="7" xfId="0" applyNumberFormat="1" applyFont="1" applyFill="1" applyBorder="1" applyAlignment="1">
      <alignment horizontal="center" vertical="top" wrapText="1"/>
    </xf>
    <xf numFmtId="3" fontId="36" fillId="33" borderId="7" xfId="0" applyNumberFormat="1" applyFont="1" applyFill="1" applyBorder="1" applyAlignment="1">
      <alignment horizontal="right" vertical="center" wrapText="1"/>
    </xf>
    <xf numFmtId="9" fontId="36" fillId="33" borderId="7" xfId="41" applyFont="1" applyFill="1" applyBorder="1" applyAlignment="1">
      <alignment horizontal="center" vertical="center" wrapText="1"/>
    </xf>
    <xf numFmtId="0" fontId="38" fillId="32" borderId="7" xfId="0" applyFont="1" applyFill="1" applyBorder="1" applyAlignment="1">
      <alignment horizontal="justify" vertical="center" wrapText="1"/>
    </xf>
    <xf numFmtId="3" fontId="36" fillId="32" borderId="7" xfId="0" applyNumberFormat="1" applyFont="1" applyFill="1" applyBorder="1" applyAlignment="1">
      <alignment horizontal="right" vertical="center" wrapText="1"/>
    </xf>
    <xf numFmtId="0" fontId="39" fillId="0" borderId="0" xfId="0" applyFont="1"/>
    <xf numFmtId="0" fontId="1" fillId="23" borderId="7" xfId="0" applyFont="1" applyFill="1" applyBorder="1" applyAlignment="1">
      <alignment horizontal="right" vertical="top"/>
    </xf>
    <xf numFmtId="0" fontId="0" fillId="23" borderId="7" xfId="0" applyFill="1" applyBorder="1" applyAlignment="1">
      <alignment vertical="top" wrapText="1"/>
    </xf>
    <xf numFmtId="171" fontId="1" fillId="23" borderId="7" xfId="0" applyNumberFormat="1" applyFont="1" applyFill="1" applyBorder="1" applyAlignment="1" applyProtection="1">
      <alignment horizontal="center" vertical="top" wrapText="1"/>
    </xf>
    <xf numFmtId="171" fontId="1" fillId="23" borderId="7" xfId="0" applyNumberFormat="1" applyFont="1" applyFill="1" applyBorder="1" applyAlignment="1">
      <alignment horizontal="center" vertical="top" wrapText="1"/>
    </xf>
    <xf numFmtId="0" fontId="1" fillId="23" borderId="0" xfId="0" applyFont="1" applyFill="1" applyAlignment="1">
      <alignment vertical="top" wrapText="1"/>
    </xf>
    <xf numFmtId="171" fontId="1" fillId="23" borderId="7" xfId="0" applyNumberFormat="1" applyFont="1" applyFill="1" applyBorder="1" applyAlignment="1" applyProtection="1">
      <alignment horizontal="right" vertical="top" wrapText="1"/>
    </xf>
    <xf numFmtId="0" fontId="1" fillId="23" borderId="7" xfId="0" applyFont="1" applyFill="1" applyBorder="1" applyAlignment="1">
      <alignment horizontal="left" vertical="top" wrapText="1"/>
    </xf>
    <xf numFmtId="0" fontId="15" fillId="23" borderId="7" xfId="34" applyFont="1" applyFill="1" applyBorder="1" applyAlignment="1">
      <alignment horizontal="justify" vertical="top" wrapText="1"/>
    </xf>
    <xf numFmtId="167" fontId="1" fillId="23" borderId="7" xfId="30" applyNumberFormat="1" applyFont="1" applyFill="1" applyBorder="1" applyAlignment="1">
      <alignment horizontal="right" vertical="top" wrapText="1"/>
    </xf>
    <xf numFmtId="49" fontId="1" fillId="23" borderId="7" xfId="33" applyNumberFormat="1" applyFont="1" applyFill="1" applyBorder="1" applyAlignment="1">
      <alignment horizontal="center" vertical="top" wrapText="1"/>
    </xf>
    <xf numFmtId="0" fontId="1" fillId="23" borderId="7" xfId="0" applyFont="1" applyFill="1" applyBorder="1" applyAlignment="1">
      <alignment horizontal="center" vertical="top" wrapText="1"/>
    </xf>
    <xf numFmtId="5" fontId="1" fillId="23" borderId="7" xfId="30" applyNumberFormat="1" applyFont="1" applyFill="1" applyBorder="1" applyAlignment="1">
      <alignment horizontal="justify" vertical="top" wrapText="1"/>
    </xf>
    <xf numFmtId="0" fontId="1" fillId="23" borderId="7" xfId="0" applyFont="1" applyFill="1" applyBorder="1" applyAlignment="1">
      <alignment horizontal="justify" vertical="top"/>
    </xf>
    <xf numFmtId="167" fontId="1" fillId="23" borderId="7" xfId="30" applyNumberFormat="1" applyFont="1" applyFill="1" applyBorder="1" applyAlignment="1">
      <alignment vertical="top"/>
    </xf>
    <xf numFmtId="0" fontId="1" fillId="23" borderId="7" xfId="0" applyFont="1" applyFill="1" applyBorder="1" applyAlignment="1">
      <alignment vertical="top" wrapText="1"/>
    </xf>
    <xf numFmtId="0" fontId="1" fillId="23" borderId="16" xfId="0" applyFont="1" applyFill="1" applyBorder="1" applyAlignment="1">
      <alignment horizontal="justify" vertical="top" wrapText="1"/>
    </xf>
    <xf numFmtId="0" fontId="1" fillId="23" borderId="7" xfId="0" applyFont="1" applyFill="1" applyBorder="1"/>
    <xf numFmtId="3" fontId="1" fillId="23" borderId="7" xfId="34" applyNumberFormat="1" applyFont="1" applyFill="1" applyBorder="1" applyAlignment="1">
      <alignment horizontal="justify" vertical="top" wrapText="1"/>
    </xf>
    <xf numFmtId="0" fontId="1" fillId="23" borderId="7" xfId="0" applyNumberFormat="1" applyFont="1" applyFill="1" applyBorder="1" applyAlignment="1">
      <alignment horizontal="center" vertical="top" wrapText="1"/>
    </xf>
    <xf numFmtId="170" fontId="35" fillId="23" borderId="7" xfId="38" applyNumberFormat="1" applyFont="1" applyFill="1" applyBorder="1" applyAlignment="1">
      <alignment horizontal="center" vertical="top"/>
    </xf>
    <xf numFmtId="9" fontId="17" fillId="36" borderId="7" xfId="41" applyNumberFormat="1" applyFont="1" applyFill="1" applyBorder="1" applyAlignment="1">
      <alignment horizontal="center" vertical="center" wrapText="1"/>
    </xf>
    <xf numFmtId="0" fontId="1" fillId="23" borderId="7" xfId="0" applyFont="1" applyFill="1" applyBorder="1" applyAlignment="1">
      <alignment horizontal="right" vertical="top" wrapText="1"/>
    </xf>
    <xf numFmtId="3" fontId="1" fillId="23" borderId="7" xfId="34" applyNumberFormat="1" applyFont="1" applyFill="1" applyBorder="1" applyAlignment="1">
      <alignment vertical="top" wrapText="1"/>
    </xf>
    <xf numFmtId="0" fontId="35" fillId="0" borderId="0" xfId="0" applyFont="1" applyBorder="1" applyAlignment="1">
      <alignment horizontal="center" vertical="center" wrapText="1"/>
    </xf>
    <xf numFmtId="1" fontId="35" fillId="0" borderId="36" xfId="30" applyNumberFormat="1" applyFont="1" applyFill="1" applyBorder="1" applyAlignment="1">
      <alignment horizontal="right" vertical="center" wrapText="1"/>
    </xf>
    <xf numFmtId="1" fontId="35" fillId="0" borderId="46" xfId="30" applyNumberFormat="1" applyFont="1" applyFill="1" applyBorder="1" applyAlignment="1">
      <alignment horizontal="right" vertical="center" wrapText="1"/>
    </xf>
    <xf numFmtId="49" fontId="35" fillId="0" borderId="0" xfId="0" applyNumberFormat="1" applyFont="1" applyBorder="1" applyAlignment="1">
      <alignment horizontal="center" vertical="center" wrapText="1"/>
    </xf>
    <xf numFmtId="14" fontId="35" fillId="0" borderId="0" xfId="0" applyNumberFormat="1" applyFont="1" applyBorder="1" applyAlignment="1">
      <alignment horizontal="center" vertical="center" wrapText="1"/>
    </xf>
    <xf numFmtId="0" fontId="35" fillId="0" borderId="0" xfId="0" applyFont="1" applyFill="1" applyBorder="1" applyAlignment="1">
      <alignment horizontal="center" vertical="center" wrapText="1"/>
    </xf>
    <xf numFmtId="1" fontId="35" fillId="0" borderId="0" xfId="0" applyNumberFormat="1" applyFont="1" applyFill="1" applyBorder="1" applyAlignment="1">
      <alignment horizontal="center" vertical="center" wrapText="1"/>
    </xf>
    <xf numFmtId="168" fontId="35" fillId="0" borderId="0" xfId="0" applyNumberFormat="1" applyFont="1" applyFill="1" applyBorder="1" applyAlignment="1">
      <alignment horizontal="center" vertical="center" wrapText="1"/>
    </xf>
    <xf numFmtId="0" fontId="35" fillId="24" borderId="0" xfId="0" applyFont="1" applyFill="1" applyBorder="1" applyAlignment="1">
      <alignment horizontal="center" vertical="center" wrapText="1"/>
    </xf>
    <xf numFmtId="3" fontId="35" fillId="24" borderId="0" xfId="0" applyNumberFormat="1" applyFont="1" applyFill="1" applyBorder="1" applyAlignment="1">
      <alignment horizontal="center" vertical="center" wrapText="1"/>
    </xf>
    <xf numFmtId="0" fontId="35" fillId="24" borderId="0" xfId="0" applyFont="1" applyFill="1" applyBorder="1" applyAlignment="1">
      <alignment horizontal="right" vertical="center" wrapText="1"/>
    </xf>
    <xf numFmtId="0" fontId="35" fillId="38" borderId="0" xfId="0" applyFont="1" applyFill="1" applyBorder="1" applyAlignment="1">
      <alignment horizontal="center" vertical="center" wrapText="1"/>
    </xf>
    <xf numFmtId="167" fontId="35" fillId="38" borderId="0" xfId="30" applyNumberFormat="1" applyFont="1" applyFill="1" applyBorder="1" applyAlignment="1">
      <alignment horizontal="center" vertical="center" wrapText="1"/>
    </xf>
    <xf numFmtId="167" fontId="35" fillId="0" borderId="0" xfId="30" applyNumberFormat="1" applyFont="1" applyBorder="1" applyAlignment="1">
      <alignment horizontal="center" vertical="center" wrapText="1"/>
    </xf>
    <xf numFmtId="1" fontId="35" fillId="0" borderId="0" xfId="30" applyNumberFormat="1" applyFont="1" applyFill="1" applyBorder="1" applyAlignment="1">
      <alignment horizontal="right" vertical="center" wrapText="1"/>
    </xf>
    <xf numFmtId="1" fontId="35" fillId="0" borderId="47" xfId="30" applyNumberFormat="1" applyFont="1" applyFill="1" applyBorder="1" applyAlignment="1">
      <alignment horizontal="right" vertical="center" wrapText="1"/>
    </xf>
    <xf numFmtId="172" fontId="35" fillId="24" borderId="0" xfId="0" applyNumberFormat="1" applyFont="1" applyFill="1" applyBorder="1" applyAlignment="1">
      <alignment horizontal="right" vertical="center" wrapText="1"/>
    </xf>
    <xf numFmtId="0" fontId="17" fillId="39" borderId="43" xfId="0" applyFont="1" applyFill="1" applyBorder="1" applyAlignment="1">
      <alignment horizontal="center" vertical="center" wrapText="1"/>
    </xf>
    <xf numFmtId="14" fontId="17" fillId="39" borderId="43" xfId="0" applyNumberFormat="1" applyFont="1" applyFill="1" applyBorder="1" applyAlignment="1">
      <alignment horizontal="center" vertical="center" wrapText="1"/>
    </xf>
    <xf numFmtId="167" fontId="17" fillId="39" borderId="43" xfId="30" applyNumberFormat="1" applyFont="1" applyFill="1" applyBorder="1" applyAlignment="1">
      <alignment horizontal="center" vertical="center" wrapText="1"/>
    </xf>
    <xf numFmtId="0" fontId="17" fillId="37" borderId="16" xfId="0" applyFont="1" applyFill="1" applyBorder="1" applyAlignment="1" applyProtection="1">
      <alignment horizontal="center" vertical="center" wrapText="1"/>
      <protection locked="0"/>
    </xf>
    <xf numFmtId="0" fontId="17" fillId="0" borderId="0" xfId="0" applyFont="1" applyBorder="1" applyAlignment="1" applyProtection="1">
      <alignment vertical="center" wrapText="1"/>
      <protection locked="0"/>
    </xf>
    <xf numFmtId="0" fontId="17" fillId="37" borderId="43" xfId="0" applyFont="1" applyFill="1" applyBorder="1" applyAlignment="1" applyProtection="1">
      <alignment horizontal="center" vertical="center" wrapText="1"/>
      <protection locked="0"/>
    </xf>
    <xf numFmtId="1" fontId="17" fillId="45" borderId="43" xfId="30" applyNumberFormat="1" applyFont="1" applyFill="1" applyBorder="1" applyAlignment="1">
      <alignment horizontal="center" vertical="center" wrapText="1"/>
    </xf>
    <xf numFmtId="1" fontId="17" fillId="25" borderId="43" xfId="30" applyNumberFormat="1" applyFont="1" applyFill="1" applyBorder="1" applyAlignment="1">
      <alignment horizontal="center" vertical="center" wrapText="1"/>
    </xf>
    <xf numFmtId="0" fontId="17" fillId="25" borderId="43" xfId="0" applyFont="1" applyFill="1" applyBorder="1" applyAlignment="1">
      <alignment horizontal="center" vertical="center" wrapText="1"/>
    </xf>
    <xf numFmtId="0" fontId="17" fillId="43" borderId="43" xfId="0" applyFont="1" applyFill="1" applyBorder="1" applyAlignment="1">
      <alignment horizontal="center" vertical="center" wrapText="1"/>
    </xf>
    <xf numFmtId="14" fontId="17" fillId="43" borderId="43" xfId="0" applyNumberFormat="1" applyFont="1" applyFill="1" applyBorder="1" applyAlignment="1">
      <alignment horizontal="center" vertical="center" wrapText="1"/>
    </xf>
    <xf numFmtId="49" fontId="17" fillId="39" borderId="43" xfId="0" applyNumberFormat="1" applyFont="1" applyFill="1" applyBorder="1" applyAlignment="1">
      <alignment horizontal="center" vertical="center" wrapText="1"/>
    </xf>
    <xf numFmtId="0" fontId="17" fillId="43" borderId="43" xfId="0" applyFont="1" applyFill="1" applyBorder="1" applyAlignment="1" applyProtection="1">
      <alignment horizontal="center" vertical="center" wrapText="1"/>
      <protection locked="0"/>
    </xf>
    <xf numFmtId="0" fontId="17" fillId="39" borderId="43" xfId="0" applyFont="1" applyFill="1" applyBorder="1" applyAlignment="1" applyProtection="1">
      <alignment horizontal="center" vertical="center" wrapText="1"/>
      <protection locked="0"/>
    </xf>
    <xf numFmtId="3" fontId="17" fillId="43" borderId="43" xfId="0" applyNumberFormat="1" applyFont="1" applyFill="1" applyBorder="1" applyAlignment="1">
      <alignment horizontal="center" vertical="center" wrapText="1"/>
    </xf>
    <xf numFmtId="0" fontId="1" fillId="23" borderId="43" xfId="0" applyNumberFormat="1" applyFont="1" applyFill="1" applyBorder="1" applyAlignment="1" applyProtection="1">
      <alignment horizontal="center" vertical="top" wrapText="1"/>
    </xf>
    <xf numFmtId="0" fontId="1" fillId="23" borderId="7" xfId="0" applyFont="1" applyFill="1" applyBorder="1" applyAlignment="1" applyProtection="1">
      <alignment horizontal="left" vertical="top" wrapText="1"/>
    </xf>
    <xf numFmtId="0" fontId="1" fillId="23" borderId="7" xfId="0" applyNumberFormat="1" applyFont="1" applyFill="1" applyBorder="1" applyAlignment="1" applyProtection="1">
      <alignment horizontal="center" vertical="top" wrapText="1"/>
    </xf>
    <xf numFmtId="0" fontId="1" fillId="23" borderId="43" xfId="0" applyFont="1" applyFill="1" applyBorder="1" applyAlignment="1">
      <alignment horizontal="justify" vertical="top" wrapText="1"/>
    </xf>
    <xf numFmtId="0" fontId="1" fillId="23" borderId="43" xfId="0" applyFont="1" applyFill="1" applyBorder="1" applyAlignment="1" applyProtection="1">
      <alignment horizontal="justify" vertical="top"/>
      <protection locked="0"/>
    </xf>
    <xf numFmtId="0" fontId="0" fillId="23" borderId="7" xfId="0" applyFill="1" applyBorder="1" applyAlignment="1">
      <alignment horizontal="justify" vertical="top"/>
    </xf>
    <xf numFmtId="167" fontId="1" fillId="23" borderId="43" xfId="30" applyNumberFormat="1" applyFont="1" applyFill="1" applyBorder="1" applyAlignment="1" applyProtection="1">
      <alignment horizontal="right" vertical="top" wrapText="1"/>
    </xf>
    <xf numFmtId="1" fontId="1" fillId="23" borderId="43" xfId="30" applyNumberFormat="1" applyFont="1" applyFill="1" applyBorder="1" applyAlignment="1">
      <alignment vertical="top"/>
    </xf>
    <xf numFmtId="1" fontId="1" fillId="23" borderId="43" xfId="30" applyNumberFormat="1" applyFont="1" applyFill="1" applyBorder="1" applyAlignment="1" applyProtection="1">
      <alignment horizontal="center" vertical="top" wrapText="1"/>
    </xf>
    <xf numFmtId="0" fontId="1" fillId="23" borderId="43" xfId="0" applyFont="1" applyFill="1" applyBorder="1" applyAlignment="1">
      <alignment vertical="top" wrapText="1"/>
    </xf>
    <xf numFmtId="0" fontId="1" fillId="23" borderId="43" xfId="0" applyFont="1" applyFill="1" applyBorder="1" applyAlignment="1">
      <alignment horizontal="justify" vertical="top"/>
    </xf>
    <xf numFmtId="0" fontId="1" fillId="23" borderId="43" xfId="0" applyNumberFormat="1" applyFont="1" applyFill="1" applyBorder="1" applyAlignment="1">
      <alignment horizontal="justify" vertical="top" wrapText="1"/>
    </xf>
    <xf numFmtId="0" fontId="1" fillId="23" borderId="43" xfId="0" applyFont="1" applyFill="1" applyBorder="1" applyAlignment="1" applyProtection="1">
      <alignment vertical="top" wrapText="1"/>
      <protection locked="0"/>
    </xf>
    <xf numFmtId="0" fontId="1" fillId="23" borderId="43" xfId="0" applyFont="1" applyFill="1" applyBorder="1" applyAlignment="1" applyProtection="1">
      <alignment horizontal="center" vertical="top" wrapText="1"/>
      <protection locked="0"/>
    </xf>
    <xf numFmtId="1" fontId="1" fillId="23" borderId="43" xfId="30" applyNumberFormat="1" applyFont="1" applyFill="1" applyBorder="1" applyAlignment="1" applyProtection="1">
      <alignment horizontal="justify" vertical="top" wrapText="1"/>
    </xf>
    <xf numFmtId="14" fontId="1" fillId="23" borderId="43" xfId="30" applyNumberFormat="1" applyFont="1" applyFill="1" applyBorder="1" applyAlignment="1" applyProtection="1">
      <alignment horizontal="center" vertical="top" wrapText="1"/>
    </xf>
    <xf numFmtId="167" fontId="1" fillId="23" borderId="43" xfId="30" applyNumberFormat="1" applyFont="1" applyFill="1" applyBorder="1" applyAlignment="1" applyProtection="1">
      <alignment horizontal="center" vertical="top" wrapText="1"/>
    </xf>
    <xf numFmtId="1" fontId="1" fillId="23" borderId="43" xfId="30" applyNumberFormat="1" applyFont="1" applyFill="1" applyBorder="1" applyAlignment="1" applyProtection="1">
      <alignment horizontal="right" vertical="top" wrapText="1"/>
    </xf>
    <xf numFmtId="0" fontId="41" fillId="23" borderId="43" xfId="0" applyFont="1" applyFill="1" applyBorder="1" applyAlignment="1">
      <alignment vertical="top" wrapText="1"/>
    </xf>
    <xf numFmtId="0" fontId="1" fillId="23" borderId="43" xfId="0" applyFont="1" applyFill="1" applyBorder="1" applyAlignment="1">
      <alignment horizontal="center" vertical="top" wrapText="1"/>
    </xf>
    <xf numFmtId="0" fontId="1" fillId="23" borderId="43" xfId="0" applyFont="1" applyFill="1" applyBorder="1" applyAlignment="1">
      <alignment horizontal="left" vertical="top" wrapText="1"/>
    </xf>
    <xf numFmtId="0" fontId="1" fillId="23" borderId="7" xfId="0" applyFont="1" applyFill="1" applyBorder="1" applyAlignment="1" applyProtection="1">
      <alignment vertical="top" wrapText="1"/>
      <protection locked="0"/>
    </xf>
    <xf numFmtId="171" fontId="35" fillId="23" borderId="7" xfId="0" applyNumberFormat="1" applyFont="1" applyFill="1" applyBorder="1" applyAlignment="1" applyProtection="1">
      <alignment horizontal="center" vertical="top" wrapText="1"/>
    </xf>
    <xf numFmtId="3" fontId="1" fillId="23" borderId="7" xfId="0" applyNumberFormat="1" applyFont="1" applyFill="1" applyBorder="1" applyAlignment="1">
      <alignment horizontal="right" vertical="top" wrapText="1"/>
    </xf>
    <xf numFmtId="0" fontId="1" fillId="23" borderId="0" xfId="0" applyFont="1" applyFill="1" applyBorder="1" applyAlignment="1">
      <alignment vertical="top"/>
    </xf>
    <xf numFmtId="167" fontId="1" fillId="23" borderId="7" xfId="30" applyNumberFormat="1" applyFont="1" applyFill="1" applyBorder="1" applyAlignment="1" applyProtection="1">
      <alignment horizontal="right" vertical="top" wrapText="1"/>
    </xf>
    <xf numFmtId="0" fontId="1" fillId="23" borderId="7" xfId="0" applyFont="1" applyFill="1" applyBorder="1" applyAlignment="1" applyProtection="1">
      <alignment horizontal="right" vertical="top"/>
      <protection locked="0"/>
    </xf>
    <xf numFmtId="1" fontId="1" fillId="23" borderId="7" xfId="30" applyNumberFormat="1" applyFont="1" applyFill="1" applyBorder="1" applyAlignment="1" applyProtection="1">
      <alignment horizontal="center" vertical="top" wrapText="1"/>
    </xf>
    <xf numFmtId="0" fontId="1" fillId="23" borderId="7" xfId="0" applyNumberFormat="1" applyFont="1" applyFill="1" applyBorder="1" applyAlignment="1">
      <alignment horizontal="justify" vertical="top" wrapText="1"/>
    </xf>
    <xf numFmtId="0" fontId="1" fillId="23" borderId="7" xfId="0" applyFont="1" applyFill="1" applyBorder="1" applyAlignment="1" applyProtection="1">
      <alignment horizontal="center" vertical="top" wrapText="1"/>
      <protection locked="0"/>
    </xf>
    <xf numFmtId="14" fontId="1" fillId="23" borderId="7" xfId="30" applyNumberFormat="1" applyFont="1" applyFill="1" applyBorder="1" applyAlignment="1" applyProtection="1">
      <alignment horizontal="center" vertical="top" wrapText="1"/>
    </xf>
    <xf numFmtId="167" fontId="1" fillId="23" borderId="7" xfId="30" applyNumberFormat="1" applyFont="1" applyFill="1" applyBorder="1" applyAlignment="1" applyProtection="1">
      <alignment horizontal="center" vertical="top" wrapText="1"/>
    </xf>
    <xf numFmtId="1" fontId="1" fillId="23" borderId="7" xfId="30" applyNumberFormat="1" applyFont="1" applyFill="1" applyBorder="1" applyAlignment="1" applyProtection="1">
      <alignment horizontal="right" vertical="top" wrapText="1"/>
    </xf>
    <xf numFmtId="171" fontId="1" fillId="23" borderId="7" xfId="0" applyNumberFormat="1" applyFont="1" applyFill="1" applyBorder="1" applyAlignment="1" applyProtection="1">
      <alignment horizontal="left" vertical="top" wrapText="1"/>
    </xf>
    <xf numFmtId="0" fontId="20" fillId="23" borderId="0" xfId="0" applyFont="1" applyFill="1" applyBorder="1" applyAlignment="1">
      <alignment vertical="top"/>
    </xf>
    <xf numFmtId="1" fontId="1" fillId="23" borderId="7" xfId="30" applyNumberFormat="1" applyFont="1" applyFill="1" applyBorder="1" applyAlignment="1">
      <alignment vertical="top"/>
    </xf>
    <xf numFmtId="167" fontId="1" fillId="23" borderId="7" xfId="30" applyNumberFormat="1" applyFont="1" applyFill="1" applyBorder="1" applyAlignment="1">
      <alignment vertical="top" wrapText="1"/>
    </xf>
    <xf numFmtId="167" fontId="20" fillId="23" borderId="7" xfId="30" applyNumberFormat="1" applyFont="1" applyFill="1" applyBorder="1" applyAlignment="1">
      <alignment vertical="top" wrapText="1"/>
    </xf>
    <xf numFmtId="0" fontId="1" fillId="23" borderId="16" xfId="0" applyNumberFormat="1" applyFont="1" applyFill="1" applyBorder="1" applyAlignment="1" applyProtection="1">
      <alignment horizontal="center" vertical="top" wrapText="1"/>
    </xf>
    <xf numFmtId="49" fontId="1" fillId="23" borderId="7" xfId="0" applyNumberFormat="1" applyFont="1" applyFill="1" applyBorder="1" applyAlignment="1">
      <alignment horizontal="right" vertical="top" wrapText="1"/>
    </xf>
    <xf numFmtId="3" fontId="1" fillId="23" borderId="7" xfId="0" applyNumberFormat="1" applyFont="1" applyFill="1" applyBorder="1" applyAlignment="1" applyProtection="1">
      <alignment horizontal="center" vertical="top" wrapText="1"/>
    </xf>
    <xf numFmtId="0" fontId="1" fillId="23" borderId="7" xfId="0" applyNumberFormat="1" applyFont="1" applyFill="1" applyBorder="1" applyAlignment="1">
      <alignment horizontal="right" vertical="top" wrapText="1"/>
    </xf>
    <xf numFmtId="3" fontId="1" fillId="23" borderId="7" xfId="0" applyNumberFormat="1" applyFont="1" applyFill="1" applyBorder="1" applyAlignment="1">
      <alignment horizontal="center" vertical="top"/>
    </xf>
    <xf numFmtId="0" fontId="35" fillId="0" borderId="0" xfId="0" applyFont="1" applyBorder="1" applyAlignment="1">
      <alignment horizontal="center"/>
    </xf>
    <xf numFmtId="0" fontId="35" fillId="23" borderId="0" xfId="0" applyFont="1" applyFill="1" applyBorder="1" applyAlignment="1">
      <alignment horizontal="center"/>
    </xf>
    <xf numFmtId="0" fontId="35" fillId="0" borderId="0" xfId="0" applyFont="1" applyBorder="1" applyAlignment="1">
      <alignment horizontal="justify"/>
    </xf>
    <xf numFmtId="167" fontId="35" fillId="0" borderId="0" xfId="30" applyNumberFormat="1" applyFont="1" applyBorder="1" applyAlignment="1">
      <alignment horizontal="right"/>
    </xf>
    <xf numFmtId="173" fontId="35" fillId="0" borderId="0" xfId="0" applyNumberFormat="1" applyFont="1" applyBorder="1" applyAlignment="1">
      <alignment horizontal="right"/>
    </xf>
    <xf numFmtId="0" fontId="35" fillId="0" borderId="0" xfId="0" applyFont="1" applyBorder="1"/>
    <xf numFmtId="1" fontId="35" fillId="0" borderId="0" xfId="30" applyNumberFormat="1" applyFont="1" applyBorder="1" applyAlignment="1">
      <alignment horizontal="right"/>
    </xf>
    <xf numFmtId="14" fontId="35" fillId="0" borderId="0" xfId="0" applyNumberFormat="1" applyFont="1" applyBorder="1" applyAlignment="1">
      <alignment horizontal="center"/>
    </xf>
    <xf numFmtId="14" fontId="35" fillId="0" borderId="0" xfId="0" applyNumberFormat="1" applyFont="1" applyBorder="1" applyAlignment="1">
      <alignment horizontal="center" vertical="center"/>
    </xf>
    <xf numFmtId="167" fontId="35" fillId="0" borderId="0" xfId="30" applyNumberFormat="1" applyFont="1" applyBorder="1"/>
    <xf numFmtId="1" fontId="35" fillId="0" borderId="0" xfId="30" applyNumberFormat="1" applyFont="1" applyBorder="1" applyAlignment="1">
      <alignment horizontal="center"/>
    </xf>
    <xf numFmtId="0" fontId="35" fillId="0" borderId="0" xfId="0" applyFont="1" applyBorder="1" applyAlignment="1">
      <alignment horizontal="right"/>
    </xf>
    <xf numFmtId="14" fontId="35" fillId="0" borderId="0" xfId="0" applyNumberFormat="1" applyFont="1" applyBorder="1" applyAlignment="1">
      <alignment horizontal="right"/>
    </xf>
    <xf numFmtId="49" fontId="35" fillId="0" borderId="0" xfId="0" applyNumberFormat="1" applyFont="1" applyBorder="1" applyAlignment="1">
      <alignment horizontal="center"/>
    </xf>
    <xf numFmtId="14" fontId="35" fillId="23" borderId="0" xfId="0" applyNumberFormat="1" applyFont="1" applyFill="1" applyBorder="1" applyAlignment="1">
      <alignment horizontal="center" vertical="center"/>
    </xf>
    <xf numFmtId="0" fontId="35" fillId="0" borderId="0" xfId="0" applyFont="1" applyFill="1" applyBorder="1" applyAlignment="1">
      <alignment horizontal="center"/>
    </xf>
    <xf numFmtId="1" fontId="35" fillId="0" borderId="0" xfId="0" applyNumberFormat="1" applyFont="1" applyFill="1" applyBorder="1" applyAlignment="1">
      <alignment horizontal="center"/>
    </xf>
    <xf numFmtId="168" fontId="35" fillId="0" borderId="0" xfId="0" applyNumberFormat="1" applyFont="1" applyFill="1" applyBorder="1" applyAlignment="1">
      <alignment horizontal="center" vertical="top"/>
    </xf>
    <xf numFmtId="0" fontId="35" fillId="43" borderId="0" xfId="0" applyFont="1" applyFill="1" applyBorder="1"/>
    <xf numFmtId="3" fontId="35" fillId="0" borderId="0" xfId="0" applyNumberFormat="1" applyFont="1" applyBorder="1" applyAlignment="1">
      <alignment vertical="top"/>
    </xf>
    <xf numFmtId="0" fontId="35" fillId="43" borderId="0" xfId="0" applyFont="1" applyFill="1" applyBorder="1" applyAlignment="1">
      <alignment horizontal="right" vertical="top"/>
    </xf>
    <xf numFmtId="0" fontId="35" fillId="24" borderId="0" xfId="0" applyFont="1" applyFill="1" applyBorder="1"/>
    <xf numFmtId="49" fontId="35" fillId="0" borderId="0" xfId="0" applyNumberFormat="1" applyFont="1" applyBorder="1"/>
    <xf numFmtId="0" fontId="35" fillId="38" borderId="0" xfId="0" applyFont="1" applyFill="1" applyBorder="1"/>
    <xf numFmtId="167" fontId="35" fillId="38" borderId="0" xfId="30" applyNumberFormat="1" applyFont="1" applyFill="1" applyBorder="1"/>
    <xf numFmtId="0" fontId="23" fillId="0" borderId="0" xfId="0" applyFont="1" applyBorder="1" applyAlignment="1">
      <alignment horizontal="center" vertical="center" wrapText="1"/>
    </xf>
    <xf numFmtId="1" fontId="23" fillId="0" borderId="0" xfId="30" applyNumberFormat="1" applyFont="1" applyFill="1" applyBorder="1" applyAlignment="1">
      <alignment horizontal="center" vertical="center" wrapText="1"/>
    </xf>
    <xf numFmtId="1" fontId="23" fillId="0" borderId="0" xfId="30" applyNumberFormat="1" applyFont="1" applyFill="1" applyBorder="1" applyAlignment="1">
      <alignment horizontal="right" vertical="center" wrapText="1"/>
    </xf>
    <xf numFmtId="3" fontId="1" fillId="23" borderId="0" xfId="0" applyNumberFormat="1" applyFont="1" applyFill="1" applyAlignment="1">
      <alignment vertical="top"/>
    </xf>
    <xf numFmtId="49" fontId="1" fillId="23" borderId="7" xfId="0" applyNumberFormat="1" applyFont="1" applyFill="1" applyBorder="1" applyAlignment="1">
      <alignment horizontal="center" vertical="top" wrapText="1"/>
    </xf>
    <xf numFmtId="171" fontId="1" fillId="23" borderId="7" xfId="0" applyNumberFormat="1" applyFont="1" applyFill="1" applyBorder="1" applyAlignment="1" applyProtection="1">
      <alignment horizontal="justify" vertical="top" wrapText="1"/>
    </xf>
    <xf numFmtId="3" fontId="1" fillId="23" borderId="7" xfId="34" applyNumberFormat="1" applyFont="1" applyFill="1" applyBorder="1" applyAlignment="1">
      <alignment horizontal="left" vertical="top" wrapText="1"/>
    </xf>
    <xf numFmtId="0" fontId="35" fillId="23" borderId="7" xfId="0" applyFont="1" applyFill="1" applyBorder="1" applyAlignment="1">
      <alignment horizontal="justify" vertical="top" wrapText="1"/>
    </xf>
    <xf numFmtId="0" fontId="1" fillId="23" borderId="7" xfId="0" applyFont="1" applyFill="1" applyBorder="1" applyAlignment="1" applyProtection="1">
      <alignment horizontal="justify" vertical="top" wrapText="1"/>
      <protection locked="0"/>
    </xf>
    <xf numFmtId="170" fontId="35" fillId="0" borderId="7" xfId="38" applyNumberFormat="1" applyFont="1" applyBorder="1" applyAlignment="1">
      <alignment horizontal="right" vertical="top"/>
    </xf>
    <xf numFmtId="0" fontId="35" fillId="0" borderId="7" xfId="34" applyFont="1" applyFill="1" applyBorder="1" applyAlignment="1">
      <alignment horizontal="justify" vertical="top" wrapText="1"/>
    </xf>
    <xf numFmtId="167" fontId="35" fillId="0" borderId="7" xfId="38" applyNumberFormat="1" applyFont="1" applyFill="1" applyBorder="1" applyAlignment="1">
      <alignment horizontal="justify" vertical="top"/>
    </xf>
    <xf numFmtId="0" fontId="35" fillId="0" borderId="7" xfId="0" applyFont="1" applyBorder="1" applyAlignment="1">
      <alignment vertical="top"/>
    </xf>
    <xf numFmtId="3" fontId="18" fillId="22" borderId="26" xfId="38" applyNumberFormat="1" applyFont="1" applyFill="1" applyBorder="1" applyAlignment="1">
      <alignment horizontal="right" vertical="top"/>
    </xf>
    <xf numFmtId="3" fontId="18" fillId="22" borderId="27" xfId="38" applyNumberFormat="1" applyFont="1" applyFill="1" applyBorder="1" applyAlignment="1">
      <alignment horizontal="right" vertical="top"/>
    </xf>
    <xf numFmtId="3" fontId="18" fillId="22" borderId="25" xfId="38" applyNumberFormat="1" applyFont="1" applyFill="1" applyBorder="1" applyAlignment="1">
      <alignment horizontal="right" vertical="top"/>
    </xf>
    <xf numFmtId="0" fontId="24" fillId="0" borderId="25" xfId="33" applyFont="1" applyFill="1" applyBorder="1" applyAlignment="1">
      <alignment vertical="top"/>
    </xf>
    <xf numFmtId="0" fontId="24" fillId="26" borderId="40" xfId="33" applyFont="1" applyFill="1" applyBorder="1" applyAlignment="1" applyProtection="1">
      <alignment vertical="top" wrapText="1"/>
    </xf>
    <xf numFmtId="0" fontId="1" fillId="23" borderId="7" xfId="0" applyNumberFormat="1" applyFont="1" applyFill="1" applyBorder="1" applyAlignment="1" applyProtection="1">
      <alignment horizontal="left" vertical="top" wrapText="1"/>
    </xf>
    <xf numFmtId="0" fontId="1" fillId="23" borderId="7" xfId="0" applyFont="1" applyFill="1" applyBorder="1" applyAlignment="1" applyProtection="1">
      <alignment horizontal="justify" vertical="top"/>
      <protection locked="0"/>
    </xf>
    <xf numFmtId="1" fontId="35" fillId="23" borderId="7" xfId="30" applyNumberFormat="1" applyFont="1" applyFill="1" applyBorder="1" applyAlignment="1" applyProtection="1">
      <alignment horizontal="center" vertical="top" wrapText="1"/>
    </xf>
    <xf numFmtId="4" fontId="1" fillId="23" borderId="7" xfId="0" applyNumberFormat="1" applyFont="1" applyFill="1" applyBorder="1" applyAlignment="1" applyProtection="1">
      <alignment horizontal="justify" vertical="top" wrapText="1"/>
    </xf>
    <xf numFmtId="0" fontId="21" fillId="23" borderId="7" xfId="0" applyFont="1" applyFill="1" applyBorder="1" applyAlignment="1">
      <alignment vertical="top" wrapText="1"/>
    </xf>
    <xf numFmtId="0" fontId="1" fillId="23" borderId="7" xfId="0" applyNumberFormat="1" applyFont="1" applyFill="1" applyBorder="1" applyAlignment="1" applyProtection="1">
      <alignment horizontal="right" vertical="top" wrapText="1"/>
    </xf>
    <xf numFmtId="14" fontId="1" fillId="23" borderId="7" xfId="0" applyNumberFormat="1" applyFont="1" applyFill="1" applyBorder="1" applyAlignment="1" applyProtection="1">
      <alignment horizontal="right" vertical="top" wrapText="1"/>
    </xf>
    <xf numFmtId="49" fontId="1" fillId="23" borderId="7" xfId="0" applyNumberFormat="1" applyFont="1" applyFill="1" applyBorder="1" applyAlignment="1">
      <alignment horizontal="justify" vertical="top" wrapText="1"/>
    </xf>
    <xf numFmtId="172" fontId="1" fillId="23" borderId="7" xfId="0" applyNumberFormat="1" applyFont="1" applyFill="1" applyBorder="1" applyAlignment="1" applyProtection="1">
      <alignment horizontal="center" vertical="top" wrapText="1"/>
    </xf>
    <xf numFmtId="15" fontId="1" fillId="23" borderId="7" xfId="0" applyNumberFormat="1" applyFont="1" applyFill="1" applyBorder="1" applyAlignment="1">
      <alignment horizontal="left" vertical="top" wrapText="1"/>
    </xf>
    <xf numFmtId="174" fontId="1" fillId="23" borderId="7" xfId="0" applyNumberFormat="1" applyFont="1" applyFill="1" applyBorder="1" applyAlignment="1" applyProtection="1">
      <alignment horizontal="right" vertical="top" wrapText="1"/>
    </xf>
    <xf numFmtId="0" fontId="1" fillId="23" borderId="7" xfId="0" applyFont="1" applyFill="1" applyBorder="1" applyAlignment="1" applyProtection="1">
      <alignment horizontal="center" vertical="top" wrapText="1"/>
    </xf>
    <xf numFmtId="173" fontId="1" fillId="23" borderId="7" xfId="0" applyNumberFormat="1" applyFont="1" applyFill="1" applyBorder="1" applyAlignment="1" applyProtection="1">
      <alignment horizontal="right" vertical="top" wrapText="1"/>
    </xf>
    <xf numFmtId="164" fontId="1" fillId="23" borderId="7" xfId="0" applyNumberFormat="1" applyFont="1" applyFill="1" applyBorder="1" applyAlignment="1">
      <alignment horizontal="center" vertical="top" wrapText="1"/>
    </xf>
    <xf numFmtId="171" fontId="1" fillId="23" borderId="7" xfId="0" applyNumberFormat="1" applyFont="1" applyFill="1" applyBorder="1" applyAlignment="1">
      <alignment horizontal="center" vertical="top"/>
    </xf>
    <xf numFmtId="171" fontId="1" fillId="23" borderId="7" xfId="0" applyNumberFormat="1" applyFont="1" applyFill="1" applyBorder="1" applyAlignment="1">
      <alignment horizontal="right" vertical="top" wrapText="1"/>
    </xf>
    <xf numFmtId="0" fontId="23" fillId="0" borderId="0" xfId="0" applyFont="1" applyBorder="1"/>
    <xf numFmtId="3" fontId="18" fillId="22" borderId="38" xfId="0" applyNumberFormat="1" applyFont="1" applyFill="1" applyBorder="1" applyAlignment="1" applyProtection="1">
      <alignment horizontal="right" vertical="top"/>
    </xf>
    <xf numFmtId="0" fontId="17" fillId="24" borderId="8" xfId="34" applyNumberFormat="1" applyFont="1" applyFill="1" applyBorder="1" applyAlignment="1">
      <alignment horizontal="center" vertical="top" wrapText="1"/>
    </xf>
    <xf numFmtId="167" fontId="1" fillId="23" borderId="0" xfId="30" applyNumberFormat="1" applyFont="1" applyFill="1" applyAlignment="1">
      <alignment vertical="top"/>
    </xf>
    <xf numFmtId="0" fontId="1" fillId="23" borderId="7" xfId="0" applyFont="1" applyFill="1" applyBorder="1" applyAlignment="1">
      <alignment wrapText="1"/>
    </xf>
    <xf numFmtId="14" fontId="1" fillId="23" borderId="7" xfId="30" applyNumberFormat="1" applyFont="1" applyFill="1" applyBorder="1" applyAlignment="1" applyProtection="1">
      <alignment vertical="top" wrapText="1"/>
    </xf>
    <xf numFmtId="0" fontId="20" fillId="23" borderId="0" xfId="0" applyFont="1" applyFill="1" applyBorder="1" applyAlignment="1">
      <alignment horizontal="justify" vertical="top"/>
    </xf>
    <xf numFmtId="3" fontId="0" fillId="0" borderId="0" xfId="0" applyNumberFormat="1"/>
    <xf numFmtId="10" fontId="36" fillId="32" borderId="7" xfId="41" applyNumberFormat="1" applyFont="1" applyFill="1" applyBorder="1" applyAlignment="1">
      <alignment horizontal="center" vertical="center" wrapText="1"/>
    </xf>
    <xf numFmtId="10" fontId="17" fillId="33" borderId="7" xfId="41" applyNumberFormat="1" applyFont="1" applyFill="1" applyBorder="1" applyAlignment="1">
      <alignment horizontal="center" vertical="center" wrapText="1"/>
    </xf>
    <xf numFmtId="0" fontId="23" fillId="32" borderId="0" xfId="0" applyFont="1" applyFill="1" applyBorder="1" applyAlignment="1">
      <alignment horizontal="center" vertical="center" wrapText="1"/>
    </xf>
    <xf numFmtId="0" fontId="0" fillId="0" borderId="0" xfId="0" applyBorder="1" applyAlignment="1">
      <alignment horizontal="left" wrapText="1"/>
    </xf>
    <xf numFmtId="3" fontId="0" fillId="0" borderId="0" xfId="0" applyNumberFormat="1" applyBorder="1" applyAlignment="1">
      <alignment horizontal="left" wrapText="1"/>
    </xf>
    <xf numFmtId="167" fontId="0" fillId="0" borderId="0" xfId="30" applyNumberFormat="1" applyFont="1" applyBorder="1"/>
    <xf numFmtId="49" fontId="17" fillId="22" borderId="45" xfId="34" applyNumberFormat="1" applyFont="1" applyFill="1" applyBorder="1" applyAlignment="1">
      <alignment horizontal="center" vertical="center" wrapText="1"/>
    </xf>
    <xf numFmtId="49" fontId="17" fillId="31" borderId="45" xfId="34" applyNumberFormat="1" applyFont="1" applyFill="1" applyBorder="1" applyAlignment="1">
      <alignment horizontal="center" vertical="center" wrapText="1"/>
    </xf>
    <xf numFmtId="49" fontId="17" fillId="22" borderId="45" xfId="33" applyNumberFormat="1" applyFont="1" applyFill="1" applyBorder="1" applyAlignment="1">
      <alignment horizontal="center" vertical="center" wrapText="1"/>
    </xf>
    <xf numFmtId="167" fontId="17" fillId="30" borderId="45" xfId="30" applyNumberFormat="1" applyFont="1" applyFill="1" applyBorder="1" applyAlignment="1">
      <alignment horizontal="center" vertical="center" wrapText="1"/>
    </xf>
    <xf numFmtId="3" fontId="17" fillId="22" borderId="45" xfId="34" applyNumberFormat="1" applyFont="1" applyFill="1" applyBorder="1" applyAlignment="1">
      <alignment horizontal="center" vertical="center" wrapText="1"/>
    </xf>
    <xf numFmtId="165" fontId="17" fillId="22" borderId="45" xfId="34" applyNumberFormat="1" applyFont="1" applyFill="1" applyBorder="1" applyAlignment="1">
      <alignment horizontal="center" vertical="center" wrapText="1"/>
    </xf>
    <xf numFmtId="0" fontId="17" fillId="22" borderId="45" xfId="34" applyNumberFormat="1" applyFont="1" applyFill="1" applyBorder="1" applyAlignment="1">
      <alignment horizontal="center" vertical="center" wrapText="1"/>
    </xf>
    <xf numFmtId="0" fontId="17" fillId="29" borderId="45" xfId="34" applyNumberFormat="1" applyFont="1" applyFill="1" applyBorder="1" applyAlignment="1">
      <alignment horizontal="center" vertical="center" wrapText="1"/>
    </xf>
    <xf numFmtId="0" fontId="41" fillId="23" borderId="7" xfId="0" applyFont="1" applyFill="1" applyBorder="1" applyAlignment="1">
      <alignment vertical="top" wrapText="1"/>
    </xf>
    <xf numFmtId="0" fontId="1" fillId="0" borderId="7" xfId="0" applyFont="1" applyBorder="1" applyAlignment="1">
      <alignment horizontal="justify" vertical="top" wrapText="1"/>
    </xf>
    <xf numFmtId="0" fontId="14" fillId="22" borderId="28" xfId="34" applyNumberFormat="1" applyFont="1" applyFill="1" applyBorder="1" applyAlignment="1">
      <alignment horizontal="center" vertical="center" wrapText="1"/>
    </xf>
    <xf numFmtId="0" fontId="14" fillId="31" borderId="28" xfId="34" applyNumberFormat="1" applyFont="1" applyFill="1" applyBorder="1" applyAlignment="1">
      <alignment horizontal="center" vertical="center" wrapText="1"/>
    </xf>
    <xf numFmtId="49" fontId="14" fillId="0" borderId="48" xfId="33" applyNumberFormat="1" applyFont="1" applyBorder="1" applyAlignment="1"/>
    <xf numFmtId="49" fontId="14" fillId="0" borderId="27" xfId="33" applyNumberFormat="1" applyFont="1" applyBorder="1" applyAlignment="1"/>
    <xf numFmtId="175" fontId="1" fillId="23" borderId="7" xfId="0" applyNumberFormat="1" applyFont="1" applyFill="1" applyBorder="1" applyAlignment="1">
      <alignment horizontal="right" vertical="top" wrapText="1"/>
    </xf>
    <xf numFmtId="175" fontId="1" fillId="23" borderId="7" xfId="0" applyNumberFormat="1" applyFont="1" applyFill="1" applyBorder="1" applyAlignment="1" applyProtection="1">
      <alignment horizontal="center" vertical="top" wrapText="1"/>
    </xf>
    <xf numFmtId="175" fontId="1" fillId="23" borderId="7" xfId="34" applyNumberFormat="1" applyFont="1" applyFill="1" applyBorder="1" applyAlignment="1">
      <alignment vertical="top" wrapText="1"/>
    </xf>
    <xf numFmtId="175" fontId="0" fillId="23" borderId="7" xfId="0" applyNumberFormat="1" applyFill="1" applyBorder="1" applyAlignment="1">
      <alignment vertical="top"/>
    </xf>
    <xf numFmtId="0" fontId="35" fillId="23" borderId="7" xfId="34" applyFont="1" applyFill="1" applyBorder="1" applyAlignment="1">
      <alignment horizontal="justify" vertical="top" wrapText="1"/>
    </xf>
    <xf numFmtId="0" fontId="17" fillId="0" borderId="12" xfId="0" applyFont="1" applyBorder="1" applyAlignment="1">
      <alignment horizontal="center"/>
    </xf>
    <xf numFmtId="0" fontId="17" fillId="0" borderId="0" xfId="0" applyFont="1" applyBorder="1" applyAlignment="1">
      <alignment horizontal="center"/>
    </xf>
    <xf numFmtId="0" fontId="1" fillId="23" borderId="7" xfId="0" applyFont="1" applyFill="1" applyBorder="1" applyAlignment="1" applyProtection="1">
      <alignment horizontal="justify" vertical="top" wrapText="1"/>
    </xf>
    <xf numFmtId="0" fontId="1" fillId="23" borderId="16" xfId="0" applyNumberFormat="1" applyFont="1" applyFill="1" applyBorder="1" applyAlignment="1" applyProtection="1">
      <alignment horizontal="justify" vertical="top" wrapText="1"/>
    </xf>
    <xf numFmtId="1" fontId="1" fillId="23" borderId="0" xfId="30" applyNumberFormat="1" applyFont="1" applyFill="1" applyAlignment="1">
      <alignment vertical="top"/>
    </xf>
    <xf numFmtId="171" fontId="1" fillId="23" borderId="7" xfId="30" applyNumberFormat="1" applyFont="1" applyFill="1" applyBorder="1" applyAlignment="1" applyProtection="1">
      <alignment horizontal="center" vertical="top" wrapText="1"/>
    </xf>
    <xf numFmtId="1" fontId="1" fillId="23" borderId="7" xfId="0" applyNumberFormat="1" applyFont="1" applyFill="1" applyBorder="1" applyAlignment="1" applyProtection="1">
      <alignment horizontal="justify" vertical="top" wrapText="1"/>
    </xf>
    <xf numFmtId="171" fontId="20" fillId="23" borderId="7" xfId="0" applyNumberFormat="1" applyFont="1" applyFill="1" applyBorder="1" applyAlignment="1" applyProtection="1">
      <alignment horizontal="center" vertical="top" wrapText="1"/>
    </xf>
    <xf numFmtId="0" fontId="1" fillId="23" borderId="45" xfId="0" applyFont="1" applyFill="1" applyBorder="1" applyAlignment="1" applyProtection="1">
      <alignment horizontal="left" vertical="top" wrapText="1"/>
    </xf>
    <xf numFmtId="1" fontId="35" fillId="23" borderId="7" xfId="30" applyNumberFormat="1" applyFont="1" applyFill="1" applyBorder="1" applyAlignment="1" applyProtection="1">
      <alignment horizontal="right" vertical="top" wrapText="1"/>
    </xf>
    <xf numFmtId="4" fontId="35" fillId="23" borderId="7" xfId="0" applyNumberFormat="1" applyFont="1" applyFill="1" applyBorder="1" applyAlignment="1" applyProtection="1">
      <alignment horizontal="justify" vertical="top" wrapText="1"/>
    </xf>
    <xf numFmtId="0" fontId="14" fillId="28" borderId="7" xfId="0" applyFont="1" applyFill="1" applyBorder="1" applyAlignment="1">
      <alignment vertical="top" wrapText="1"/>
    </xf>
    <xf numFmtId="167" fontId="14" fillId="28" borderId="7" xfId="30" applyNumberFormat="1" applyFont="1" applyFill="1" applyBorder="1" applyAlignment="1">
      <alignment horizontal="right" vertical="top"/>
    </xf>
    <xf numFmtId="167" fontId="1" fillId="23" borderId="7" xfId="30" applyNumberFormat="1" applyFont="1" applyFill="1" applyBorder="1" applyAlignment="1">
      <alignment horizontal="center" vertical="top"/>
    </xf>
    <xf numFmtId="165" fontId="0" fillId="23" borderId="0" xfId="0" applyNumberFormat="1" applyFill="1" applyAlignment="1">
      <alignment horizontal="right"/>
    </xf>
    <xf numFmtId="9" fontId="17" fillId="36" borderId="7" xfId="42" applyFont="1" applyFill="1" applyBorder="1" applyAlignment="1">
      <alignment horizontal="center" vertical="center" wrapText="1"/>
    </xf>
    <xf numFmtId="0" fontId="0" fillId="0" borderId="14" xfId="0" applyBorder="1"/>
    <xf numFmtId="49" fontId="19" fillId="22" borderId="45" xfId="34" applyNumberFormat="1" applyFont="1" applyFill="1" applyBorder="1" applyAlignment="1">
      <alignment horizontal="center" vertical="center" wrapText="1"/>
    </xf>
    <xf numFmtId="0" fontId="19" fillId="28" borderId="7" xfId="0" applyFont="1" applyFill="1" applyBorder="1" applyAlignment="1">
      <alignment horizontal="justify" vertical="top" wrapText="1"/>
    </xf>
    <xf numFmtId="166" fontId="19" fillId="28" borderId="7" xfId="34" applyNumberFormat="1" applyFont="1" applyFill="1" applyBorder="1" applyAlignment="1">
      <alignment vertical="top" wrapText="1"/>
    </xf>
    <xf numFmtId="0" fontId="1" fillId="0" borderId="0" xfId="0" applyFont="1" applyBorder="1"/>
    <xf numFmtId="0" fontId="36" fillId="27" borderId="7" xfId="0" applyFont="1" applyFill="1" applyBorder="1" applyAlignment="1">
      <alignment horizontal="center" vertical="center" wrapText="1"/>
    </xf>
    <xf numFmtId="3" fontId="36" fillId="27" borderId="7" xfId="0" applyNumberFormat="1" applyFont="1" applyFill="1" applyBorder="1" applyAlignment="1">
      <alignment horizontal="right" vertical="center" wrapText="1"/>
    </xf>
    <xf numFmtId="3" fontId="17" fillId="27" borderId="7" xfId="0" applyNumberFormat="1" applyFont="1" applyFill="1" applyBorder="1" applyAlignment="1">
      <alignment horizontal="right" vertical="center" wrapText="1"/>
    </xf>
    <xf numFmtId="3" fontId="17" fillId="27" borderId="7" xfId="0" applyNumberFormat="1" applyFont="1" applyFill="1" applyBorder="1" applyAlignment="1">
      <alignment horizontal="center" vertical="center" wrapText="1"/>
    </xf>
    <xf numFmtId="10" fontId="17" fillId="27" borderId="7" xfId="41" applyNumberFormat="1" applyFont="1" applyFill="1" applyBorder="1" applyAlignment="1">
      <alignment horizontal="center" vertical="center" wrapText="1"/>
    </xf>
    <xf numFmtId="0" fontId="1" fillId="0" borderId="7" xfId="34" applyFont="1" applyFill="1" applyBorder="1" applyAlignment="1">
      <alignment horizontal="justify" vertical="top" wrapText="1"/>
    </xf>
    <xf numFmtId="0" fontId="28" fillId="0" borderId="7" xfId="34" applyFont="1" applyFill="1" applyBorder="1" applyAlignment="1">
      <alignment horizontal="justify" vertical="top" wrapText="1"/>
    </xf>
    <xf numFmtId="3" fontId="35" fillId="35" borderId="7" xfId="0" applyNumberFormat="1" applyFont="1" applyFill="1" applyBorder="1" applyAlignment="1">
      <alignment horizontal="right" vertical="top" wrapText="1"/>
    </xf>
    <xf numFmtId="4" fontId="37" fillId="35" borderId="45" xfId="0" applyNumberFormat="1" applyFont="1" applyFill="1" applyBorder="1" applyAlignment="1">
      <alignment horizontal="justify" vertical="center" wrapText="1"/>
    </xf>
    <xf numFmtId="0" fontId="32" fillId="33" borderId="0" xfId="0" applyFont="1" applyFill="1" applyBorder="1" applyAlignment="1">
      <alignment horizontal="left"/>
    </xf>
    <xf numFmtId="0" fontId="34" fillId="35" borderId="45" xfId="0" applyFont="1" applyFill="1" applyBorder="1" applyAlignment="1">
      <alignment horizontal="justify" vertical="top" wrapText="1"/>
    </xf>
    <xf numFmtId="0" fontId="0" fillId="0" borderId="0" xfId="0" applyAlignment="1">
      <alignment wrapText="1"/>
    </xf>
    <xf numFmtId="4" fontId="37" fillId="35" borderId="43" xfId="0" applyNumberFormat="1" applyFont="1" applyFill="1" applyBorder="1" applyAlignment="1">
      <alignment horizontal="justify" vertical="center" wrapText="1"/>
    </xf>
    <xf numFmtId="175" fontId="1" fillId="0" borderId="7" xfId="0" applyNumberFormat="1" applyFont="1" applyFill="1" applyBorder="1" applyAlignment="1">
      <alignment vertical="top"/>
    </xf>
    <xf numFmtId="166" fontId="1" fillId="0" borderId="7" xfId="34" applyNumberFormat="1" applyFont="1" applyFill="1" applyBorder="1" applyAlignment="1">
      <alignment vertical="top" wrapText="1"/>
    </xf>
    <xf numFmtId="167" fontId="1" fillId="0" borderId="7" xfId="38" applyNumberFormat="1" applyFont="1" applyFill="1" applyBorder="1" applyAlignment="1" applyProtection="1">
      <alignment horizontal="center" vertical="top" wrapText="1"/>
    </xf>
    <xf numFmtId="166" fontId="0" fillId="0" borderId="7" xfId="0" applyNumberFormat="1" applyFill="1" applyBorder="1" applyAlignment="1">
      <alignment vertical="top"/>
    </xf>
    <xf numFmtId="14" fontId="0" fillId="0" borderId="7" xfId="0" applyNumberFormat="1" applyBorder="1" applyAlignment="1">
      <alignment vertical="center"/>
    </xf>
    <xf numFmtId="14" fontId="0" fillId="0" borderId="7" xfId="0" applyNumberFormat="1" applyBorder="1" applyAlignment="1">
      <alignment vertical="top"/>
    </xf>
    <xf numFmtId="167" fontId="20" fillId="0" borderId="7" xfId="30" applyNumberFormat="1" applyFont="1" applyFill="1" applyBorder="1" applyAlignment="1">
      <alignment horizontal="right" vertical="top"/>
    </xf>
    <xf numFmtId="0" fontId="16" fillId="23" borderId="44" xfId="34" applyFont="1" applyFill="1" applyBorder="1" applyAlignment="1">
      <alignment horizontal="justify" vertical="top" wrapText="1"/>
    </xf>
    <xf numFmtId="3" fontId="35" fillId="35" borderId="7" xfId="0" applyNumberFormat="1" applyFont="1" applyFill="1" applyBorder="1" applyAlignment="1">
      <alignment horizontal="right" vertical="top" wrapText="1"/>
    </xf>
    <xf numFmtId="3" fontId="1" fillId="0" borderId="0" xfId="0" applyNumberFormat="1" applyFont="1" applyFill="1" applyAlignment="1">
      <alignment vertical="top"/>
    </xf>
    <xf numFmtId="3" fontId="1" fillId="0" borderId="7" xfId="0" applyNumberFormat="1" applyFont="1" applyFill="1" applyBorder="1" applyAlignment="1">
      <alignment vertical="top"/>
    </xf>
    <xf numFmtId="168" fontId="1" fillId="23" borderId="7" xfId="0" applyNumberFormat="1" applyFont="1" applyFill="1" applyBorder="1" applyAlignment="1">
      <alignment horizontal="center" vertical="top"/>
    </xf>
    <xf numFmtId="0" fontId="0" fillId="23" borderId="0" xfId="0" applyFill="1"/>
    <xf numFmtId="167" fontId="35" fillId="0" borderId="7" xfId="0" applyNumberFormat="1" applyFont="1" applyBorder="1" applyAlignment="1">
      <alignment vertical="top"/>
    </xf>
    <xf numFmtId="167" fontId="1" fillId="0" borderId="7" xfId="30" applyNumberFormat="1" applyFont="1" applyFill="1" applyBorder="1" applyAlignment="1">
      <alignment horizontal="right" vertical="top"/>
    </xf>
    <xf numFmtId="167" fontId="1" fillId="0" borderId="7" xfId="30" applyNumberFormat="1" applyFont="1" applyFill="1" applyBorder="1" applyAlignment="1">
      <alignment horizontal="right" vertical="top" wrapText="1"/>
    </xf>
    <xf numFmtId="167" fontId="1" fillId="0" borderId="7" xfId="30" applyNumberFormat="1" applyFont="1" applyFill="1" applyBorder="1" applyAlignment="1" applyProtection="1">
      <alignment horizontal="right" vertical="top" wrapText="1"/>
    </xf>
    <xf numFmtId="14" fontId="1" fillId="0" borderId="7" xfId="0" applyNumberFormat="1" applyFont="1" applyFill="1" applyBorder="1" applyAlignment="1">
      <alignment horizontal="right" vertical="top"/>
    </xf>
    <xf numFmtId="0" fontId="1" fillId="0" borderId="16" xfId="0" applyFont="1" applyFill="1" applyBorder="1" applyAlignment="1">
      <alignment horizontal="justify" vertical="top" wrapText="1"/>
    </xf>
    <xf numFmtId="0" fontId="20" fillId="0" borderId="7" xfId="0" applyFont="1" applyFill="1" applyBorder="1"/>
    <xf numFmtId="167" fontId="20" fillId="0" borderId="7" xfId="0" applyNumberFormat="1" applyFont="1" applyFill="1" applyBorder="1"/>
    <xf numFmtId="175" fontId="1" fillId="0" borderId="7" xfId="34" applyNumberFormat="1" applyFont="1" applyFill="1" applyBorder="1" applyAlignment="1">
      <alignment vertical="top" wrapText="1"/>
    </xf>
    <xf numFmtId="175" fontId="0" fillId="0" borderId="7" xfId="0" applyNumberFormat="1" applyFill="1" applyBorder="1" applyAlignment="1">
      <alignment vertical="top"/>
    </xf>
    <xf numFmtId="175" fontId="1" fillId="0" borderId="7" xfId="0" applyNumberFormat="1" applyFont="1" applyFill="1" applyBorder="1" applyAlignment="1">
      <alignment horizontal="right" vertical="top" wrapText="1"/>
    </xf>
    <xf numFmtId="0" fontId="1" fillId="0" borderId="7" xfId="0" applyFont="1" applyFill="1" applyBorder="1" applyAlignment="1">
      <alignment horizontal="justify" vertical="top" wrapText="1"/>
    </xf>
    <xf numFmtId="0" fontId="0" fillId="0" borderId="0" xfId="0" applyFill="1"/>
    <xf numFmtId="0" fontId="36" fillId="46" borderId="7" xfId="0" applyFont="1" applyFill="1" applyBorder="1" applyAlignment="1">
      <alignment horizontal="center" vertical="center" wrapText="1"/>
    </xf>
    <xf numFmtId="3" fontId="36" fillId="46" borderId="7" xfId="0" applyNumberFormat="1" applyFont="1" applyFill="1" applyBorder="1" applyAlignment="1">
      <alignment horizontal="right" vertical="center" wrapText="1"/>
    </xf>
    <xf numFmtId="3" fontId="17" fillId="46" borderId="7" xfId="0" applyNumberFormat="1" applyFont="1" applyFill="1" applyBorder="1" applyAlignment="1">
      <alignment horizontal="center" vertical="center" wrapText="1"/>
    </xf>
    <xf numFmtId="9" fontId="17" fillId="46" borderId="7" xfId="42" applyFont="1" applyFill="1" applyBorder="1" applyAlignment="1">
      <alignment horizontal="center" vertical="center" wrapText="1"/>
    </xf>
    <xf numFmtId="1" fontId="1" fillId="0" borderId="7" xfId="0" applyNumberFormat="1" applyFont="1" applyFill="1" applyBorder="1" applyAlignment="1">
      <alignment horizontal="center" vertical="top" wrapText="1"/>
    </xf>
    <xf numFmtId="49" fontId="1" fillId="0" borderId="7" xfId="33" applyNumberFormat="1" applyFont="1" applyFill="1" applyBorder="1" applyAlignment="1">
      <alignment horizontal="justify" vertical="top"/>
    </xf>
    <xf numFmtId="49" fontId="1" fillId="0" borderId="7" xfId="34" applyNumberFormat="1" applyFont="1" applyFill="1" applyBorder="1" applyAlignment="1">
      <alignment horizontal="center" vertical="top" wrapText="1"/>
    </xf>
    <xf numFmtId="49" fontId="1" fillId="0" borderId="7" xfId="34" applyNumberFormat="1" applyFont="1" applyFill="1" applyBorder="1" applyAlignment="1">
      <alignment horizontal="justify" vertical="top" wrapText="1"/>
    </xf>
    <xf numFmtId="49" fontId="1" fillId="0" borderId="7" xfId="34" applyNumberFormat="1" applyFont="1" applyFill="1" applyBorder="1" applyAlignment="1">
      <alignment horizontal="right" vertical="top" wrapText="1"/>
    </xf>
    <xf numFmtId="49" fontId="1" fillId="0" borderId="7" xfId="34" applyNumberFormat="1" applyFont="1" applyFill="1" applyBorder="1" applyAlignment="1">
      <alignment horizontal="left" vertical="top" wrapText="1"/>
    </xf>
    <xf numFmtId="0" fontId="1" fillId="0" borderId="7" xfId="34" applyFont="1" applyFill="1" applyBorder="1" applyAlignment="1">
      <alignment horizontal="left" vertical="top" wrapText="1"/>
    </xf>
    <xf numFmtId="175" fontId="1" fillId="0" borderId="7" xfId="0" applyNumberFormat="1" applyFont="1" applyFill="1" applyBorder="1" applyAlignment="1">
      <alignment horizontal="right" vertical="top"/>
    </xf>
    <xf numFmtId="166" fontId="1" fillId="0" borderId="7" xfId="0" applyNumberFormat="1" applyFont="1" applyFill="1" applyBorder="1" applyAlignment="1">
      <alignment horizontal="center" vertical="top"/>
    </xf>
    <xf numFmtId="0" fontId="1" fillId="0" borderId="7" xfId="0" applyFont="1" applyFill="1" applyBorder="1" applyAlignment="1">
      <alignment horizontal="left" vertical="top" wrapText="1"/>
    </xf>
    <xf numFmtId="0" fontId="1" fillId="0" borderId="7" xfId="0" applyNumberFormat="1" applyFont="1" applyFill="1" applyBorder="1" applyAlignment="1" applyProtection="1">
      <alignment horizontal="justify" vertical="top" wrapText="1"/>
    </xf>
    <xf numFmtId="0" fontId="1" fillId="0" borderId="16" xfId="34" applyFont="1" applyFill="1" applyBorder="1" applyAlignment="1">
      <alignment horizontal="justify" vertical="top" wrapText="1"/>
    </xf>
    <xf numFmtId="0" fontId="2" fillId="0" borderId="7" xfId="34" applyFill="1" applyBorder="1" applyAlignment="1">
      <alignment horizontal="justify" vertical="top"/>
    </xf>
    <xf numFmtId="0" fontId="2" fillId="0" borderId="7" xfId="34" applyFill="1" applyBorder="1" applyAlignment="1">
      <alignment vertical="top" wrapText="1"/>
    </xf>
    <xf numFmtId="0" fontId="1" fillId="0" borderId="7" xfId="0" applyFont="1" applyFill="1" applyBorder="1" applyAlignment="1">
      <alignment horizontal="justify" vertical="top"/>
    </xf>
    <xf numFmtId="0" fontId="2" fillId="0" borderId="0" xfId="34" applyFill="1" applyAlignment="1">
      <alignment vertical="center"/>
    </xf>
    <xf numFmtId="0" fontId="0" fillId="0" borderId="0" xfId="0" applyFill="1" applyAlignment="1">
      <alignment vertical="center"/>
    </xf>
    <xf numFmtId="4" fontId="0" fillId="0" borderId="0" xfId="0" applyNumberFormat="1" applyBorder="1"/>
    <xf numFmtId="3" fontId="23" fillId="0" borderId="29" xfId="0" applyNumberFormat="1" applyFont="1" applyFill="1" applyBorder="1" applyAlignment="1" applyProtection="1">
      <alignment horizontal="right" vertical="top" wrapText="1"/>
    </xf>
    <xf numFmtId="3" fontId="23" fillId="0" borderId="29" xfId="0" applyNumberFormat="1" applyFont="1" applyFill="1" applyBorder="1" applyAlignment="1" applyProtection="1">
      <alignment horizontal="right" vertical="top"/>
    </xf>
    <xf numFmtId="3" fontId="23" fillId="0" borderId="33" xfId="0" applyNumberFormat="1" applyFont="1" applyFill="1" applyBorder="1" applyAlignment="1" applyProtection="1">
      <alignment horizontal="right" vertical="top" wrapText="1"/>
    </xf>
    <xf numFmtId="3" fontId="23" fillId="0" borderId="18" xfId="0" applyNumberFormat="1" applyFont="1" applyFill="1" applyBorder="1" applyAlignment="1" applyProtection="1">
      <alignment horizontal="right" vertical="top"/>
    </xf>
    <xf numFmtId="3" fontId="23" fillId="0" borderId="22" xfId="0" applyNumberFormat="1" applyFont="1" applyFill="1" applyBorder="1" applyAlignment="1" applyProtection="1">
      <alignment vertical="top"/>
    </xf>
    <xf numFmtId="3" fontId="23" fillId="0" borderId="17" xfId="0" applyNumberFormat="1" applyFont="1" applyFill="1" applyBorder="1" applyAlignment="1" applyProtection="1">
      <alignment vertical="top"/>
    </xf>
    <xf numFmtId="3" fontId="23" fillId="0" borderId="34" xfId="0" applyNumberFormat="1" applyFont="1" applyFill="1" applyBorder="1" applyAlignment="1" applyProtection="1">
      <alignment horizontal="right" vertical="top"/>
    </xf>
    <xf numFmtId="3" fontId="23" fillId="0" borderId="28" xfId="0" applyNumberFormat="1" applyFont="1" applyFill="1" applyBorder="1" applyAlignment="1" applyProtection="1">
      <alignment horizontal="right" vertical="top"/>
    </xf>
    <xf numFmtId="3" fontId="23" fillId="0" borderId="22" xfId="0" applyNumberFormat="1" applyFont="1" applyFill="1" applyBorder="1" applyAlignment="1" applyProtection="1">
      <alignment horizontal="right" vertical="top"/>
    </xf>
    <xf numFmtId="3" fontId="23" fillId="0" borderId="35" xfId="0" applyNumberFormat="1" applyFont="1" applyFill="1" applyBorder="1" applyAlignment="1" applyProtection="1">
      <alignment horizontal="right" vertical="top"/>
    </xf>
    <xf numFmtId="3" fontId="23" fillId="0" borderId="9" xfId="0" applyNumberFormat="1" applyFont="1" applyFill="1" applyBorder="1" applyAlignment="1" applyProtection="1">
      <alignment horizontal="right" vertical="top"/>
    </xf>
    <xf numFmtId="3" fontId="23" fillId="0" borderId="19" xfId="0" applyNumberFormat="1" applyFont="1" applyFill="1" applyBorder="1" applyAlignment="1" applyProtection="1">
      <alignment horizontal="right" vertical="top"/>
    </xf>
    <xf numFmtId="3" fontId="23" fillId="0" borderId="22" xfId="0" applyNumberFormat="1" applyFont="1" applyFill="1" applyBorder="1" applyAlignment="1" applyProtection="1">
      <alignment vertical="top" wrapText="1"/>
    </xf>
    <xf numFmtId="3" fontId="23" fillId="0" borderId="9" xfId="0" applyNumberFormat="1" applyFont="1" applyFill="1" applyBorder="1" applyAlignment="1" applyProtection="1">
      <alignment horizontal="right" vertical="top" wrapText="1"/>
    </xf>
    <xf numFmtId="3" fontId="23" fillId="0" borderId="17" xfId="0" applyNumberFormat="1" applyFont="1" applyFill="1" applyBorder="1" applyAlignment="1" applyProtection="1">
      <alignment horizontal="right" vertical="top" wrapText="1"/>
    </xf>
    <xf numFmtId="3" fontId="23" fillId="0" borderId="8" xfId="0" applyNumberFormat="1" applyFont="1" applyFill="1" applyBorder="1" applyAlignment="1" applyProtection="1">
      <alignment horizontal="right" vertical="top" wrapText="1"/>
    </xf>
    <xf numFmtId="3" fontId="23" fillId="0" borderId="30" xfId="0" applyNumberFormat="1" applyFont="1" applyFill="1" applyBorder="1" applyAlignment="1" applyProtection="1">
      <alignment horizontal="right" vertical="top" wrapText="1"/>
    </xf>
    <xf numFmtId="3" fontId="23" fillId="0" borderId="31" xfId="0" applyNumberFormat="1" applyFont="1" applyFill="1" applyBorder="1" applyAlignment="1" applyProtection="1">
      <alignment horizontal="right" vertical="top" wrapText="1"/>
    </xf>
    <xf numFmtId="3" fontId="23" fillId="0" borderId="34" xfId="0" applyNumberFormat="1" applyFont="1" applyFill="1" applyBorder="1" applyAlignment="1" applyProtection="1">
      <alignment vertical="top"/>
    </xf>
    <xf numFmtId="3" fontId="18" fillId="22" borderId="36" xfId="0" applyNumberFormat="1" applyFont="1" applyFill="1" applyBorder="1" applyAlignment="1" applyProtection="1">
      <alignment horizontal="right" vertical="top"/>
    </xf>
    <xf numFmtId="3" fontId="18" fillId="22" borderId="7" xfId="0" applyNumberFormat="1" applyFont="1" applyFill="1" applyBorder="1" applyAlignment="1" applyProtection="1">
      <alignment horizontal="right" vertical="top"/>
    </xf>
    <xf numFmtId="3" fontId="23" fillId="0" borderId="17" xfId="0" applyNumberFormat="1" applyFont="1" applyFill="1" applyBorder="1" applyAlignment="1" applyProtection="1">
      <alignment horizontal="right" vertical="top"/>
    </xf>
    <xf numFmtId="3" fontId="23" fillId="0" borderId="39" xfId="0" applyNumberFormat="1" applyFont="1" applyFill="1" applyBorder="1" applyAlignment="1" applyProtection="1">
      <alignment vertical="top"/>
    </xf>
    <xf numFmtId="0" fontId="1" fillId="0" borderId="16" xfId="34" applyFont="1" applyFill="1" applyBorder="1" applyAlignment="1">
      <alignment vertical="top" wrapText="1"/>
    </xf>
    <xf numFmtId="0" fontId="1" fillId="0" borderId="7" xfId="34" applyFont="1" applyFill="1" applyBorder="1" applyAlignment="1">
      <alignment horizontal="center" vertical="top" wrapText="1"/>
    </xf>
    <xf numFmtId="0" fontId="1" fillId="0" borderId="7" xfId="0" applyFont="1" applyFill="1" applyBorder="1" applyAlignment="1">
      <alignment vertical="top" wrapText="1"/>
    </xf>
    <xf numFmtId="0" fontId="1" fillId="0" borderId="7" xfId="0" applyFont="1" applyFill="1" applyBorder="1" applyAlignment="1">
      <alignment horizontal="right" vertical="top" wrapText="1"/>
    </xf>
    <xf numFmtId="166" fontId="1" fillId="0" borderId="7" xfId="34" applyNumberFormat="1" applyFont="1" applyFill="1" applyBorder="1" applyAlignment="1">
      <alignment horizontal="center" vertical="top" wrapText="1"/>
    </xf>
    <xf numFmtId="0" fontId="20" fillId="0" borderId="0" xfId="0" applyFont="1" applyFill="1"/>
    <xf numFmtId="167" fontId="2" fillId="0" borderId="0" xfId="34" applyNumberFormat="1" applyFill="1" applyAlignment="1">
      <alignment vertical="center"/>
    </xf>
    <xf numFmtId="175" fontId="1" fillId="0" borderId="7" xfId="0" applyNumberFormat="1" applyFont="1" applyFill="1" applyBorder="1" applyAlignment="1" applyProtection="1">
      <alignment horizontal="center" vertical="top" wrapText="1"/>
    </xf>
    <xf numFmtId="175" fontId="1" fillId="0" borderId="7" xfId="0" applyNumberFormat="1" applyFont="1" applyFill="1" applyBorder="1" applyAlignment="1" applyProtection="1">
      <alignment horizontal="right" vertical="top" wrapText="1"/>
    </xf>
    <xf numFmtId="1" fontId="1" fillId="0" borderId="7" xfId="38" applyNumberFormat="1" applyFont="1" applyFill="1" applyBorder="1" applyAlignment="1" applyProtection="1">
      <alignment horizontal="justify" vertical="top" wrapText="1"/>
    </xf>
    <xf numFmtId="0" fontId="1" fillId="0" borderId="0" xfId="0" applyFont="1" applyFill="1"/>
    <xf numFmtId="0" fontId="1" fillId="0" borderId="7" xfId="0" applyFont="1" applyFill="1" applyBorder="1" applyAlignment="1">
      <alignment horizontal="center" vertical="top" wrapText="1"/>
    </xf>
    <xf numFmtId="14" fontId="1" fillId="0" borderId="7" xfId="34" applyNumberFormat="1" applyFont="1" applyFill="1" applyBorder="1" applyAlignment="1">
      <alignment horizontal="right" vertical="top" wrapText="1"/>
    </xf>
    <xf numFmtId="167" fontId="1" fillId="0" borderId="7" xfId="30" applyNumberFormat="1" applyFont="1" applyFill="1" applyBorder="1" applyAlignment="1">
      <alignment horizontal="center" vertical="top"/>
    </xf>
    <xf numFmtId="0" fontId="28" fillId="0" borderId="7" xfId="34" applyFont="1" applyFill="1" applyBorder="1" applyAlignment="1">
      <alignment horizontal="justify" vertical="top"/>
    </xf>
    <xf numFmtId="0" fontId="43" fillId="0" borderId="7" xfId="34" applyFont="1" applyFill="1" applyBorder="1" applyAlignment="1">
      <alignment horizontal="justify" vertical="top" wrapText="1"/>
    </xf>
    <xf numFmtId="0" fontId="28" fillId="0" borderId="0" xfId="34" applyFont="1" applyFill="1" applyAlignment="1">
      <alignment vertical="top"/>
    </xf>
    <xf numFmtId="0" fontId="1" fillId="0" borderId="0" xfId="0" applyFont="1" applyFill="1" applyAlignment="1">
      <alignment vertical="top"/>
    </xf>
    <xf numFmtId="168" fontId="1" fillId="0" borderId="7" xfId="0" applyNumberFormat="1" applyFont="1" applyFill="1" applyBorder="1" applyAlignment="1">
      <alignment horizontal="right" vertical="top"/>
    </xf>
    <xf numFmtId="0" fontId="2" fillId="0" borderId="7" xfId="34" applyFont="1" applyFill="1" applyBorder="1" applyAlignment="1">
      <alignment horizontal="justify" vertical="top" wrapText="1"/>
    </xf>
    <xf numFmtId="0" fontId="1" fillId="0" borderId="16" xfId="34" applyFont="1" applyFill="1" applyBorder="1" applyAlignment="1">
      <alignment horizontal="justify" vertical="top"/>
    </xf>
    <xf numFmtId="167" fontId="1" fillId="0" borderId="43" xfId="30" applyNumberFormat="1" applyFont="1" applyFill="1" applyBorder="1" applyAlignment="1" applyProtection="1">
      <alignment horizontal="right" vertical="top" wrapText="1"/>
    </xf>
    <xf numFmtId="0" fontId="1" fillId="0" borderId="7" xfId="0" applyNumberFormat="1" applyFont="1" applyFill="1" applyBorder="1" applyAlignment="1">
      <alignment horizontal="center" vertical="top"/>
    </xf>
    <xf numFmtId="3" fontId="1" fillId="0" borderId="7" xfId="34" applyNumberFormat="1" applyFont="1" applyFill="1" applyBorder="1" applyAlignment="1">
      <alignment horizontal="justify" vertical="top" wrapText="1"/>
    </xf>
    <xf numFmtId="3" fontId="1" fillId="0" borderId="16" xfId="34" applyNumberFormat="1" applyFont="1" applyFill="1" applyBorder="1" applyAlignment="1">
      <alignment horizontal="justify" vertical="top" wrapText="1"/>
    </xf>
    <xf numFmtId="175" fontId="1" fillId="0" borderId="7" xfId="0" applyNumberFormat="1" applyFont="1" applyFill="1" applyBorder="1" applyAlignment="1">
      <alignment horizontal="center" vertical="top" wrapText="1"/>
    </xf>
    <xf numFmtId="166" fontId="1" fillId="0" borderId="7" xfId="0" applyNumberFormat="1" applyFont="1" applyFill="1" applyBorder="1" applyAlignment="1">
      <alignment horizontal="center" vertical="top" wrapText="1"/>
    </xf>
    <xf numFmtId="0" fontId="2" fillId="0" borderId="7" xfId="34" applyFill="1" applyBorder="1" applyAlignment="1">
      <alignment horizontal="justify" vertical="top" wrapText="1"/>
    </xf>
    <xf numFmtId="0" fontId="1" fillId="0" borderId="7" xfId="34" applyFont="1" applyFill="1" applyBorder="1" applyAlignment="1">
      <alignment vertical="top" wrapText="1"/>
    </xf>
    <xf numFmtId="5" fontId="1" fillId="0" borderId="7" xfId="30" applyNumberFormat="1" applyFont="1" applyFill="1" applyBorder="1" applyAlignment="1">
      <alignment horizontal="justify" vertical="top" wrapText="1"/>
    </xf>
    <xf numFmtId="14" fontId="1" fillId="0" borderId="16"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165" fontId="1" fillId="0" borderId="16" xfId="34" applyNumberFormat="1" applyFont="1" applyFill="1" applyBorder="1" applyAlignment="1">
      <alignment horizontal="justify" vertical="top" wrapText="1"/>
    </xf>
    <xf numFmtId="176" fontId="28" fillId="0" borderId="7" xfId="34" applyNumberFormat="1" applyFont="1" applyFill="1" applyBorder="1" applyAlignment="1">
      <alignment vertical="top"/>
    </xf>
    <xf numFmtId="176" fontId="28" fillId="0" borderId="0" xfId="34" applyNumberFormat="1" applyFont="1" applyFill="1" applyAlignment="1">
      <alignment vertical="top"/>
    </xf>
    <xf numFmtId="0" fontId="0" fillId="0" borderId="0" xfId="0" applyFill="1" applyAlignment="1">
      <alignment horizontal="center"/>
    </xf>
    <xf numFmtId="0" fontId="0" fillId="0" borderId="0" xfId="0" applyFill="1" applyAlignment="1">
      <alignment horizontal="justify"/>
    </xf>
    <xf numFmtId="0" fontId="0" fillId="0" borderId="0" xfId="0" applyFill="1" applyAlignment="1">
      <alignment horizontal="justify" vertical="center" wrapText="1"/>
    </xf>
    <xf numFmtId="165" fontId="0" fillId="0" borderId="0" xfId="0" applyNumberFormat="1" applyFill="1" applyAlignment="1">
      <alignment horizontal="right"/>
    </xf>
    <xf numFmtId="0" fontId="0" fillId="0" borderId="0" xfId="0" applyFill="1" applyAlignment="1">
      <alignment horizontal="right"/>
    </xf>
    <xf numFmtId="3" fontId="23" fillId="0" borderId="23" xfId="0" applyNumberFormat="1" applyFont="1" applyFill="1" applyBorder="1" applyAlignment="1" applyProtection="1">
      <alignment horizontal="right" vertical="top"/>
    </xf>
    <xf numFmtId="0" fontId="0" fillId="23" borderId="13" xfId="0" applyFill="1" applyBorder="1"/>
    <xf numFmtId="3" fontId="1" fillId="23" borderId="0" xfId="33" applyNumberFormat="1" applyFont="1" applyFill="1" applyBorder="1" applyAlignment="1">
      <alignment vertical="center"/>
    </xf>
    <xf numFmtId="4" fontId="1" fillId="23" borderId="0" xfId="33" applyNumberFormat="1" applyFont="1" applyFill="1" applyBorder="1" applyAlignment="1"/>
    <xf numFmtId="4" fontId="1" fillId="23" borderId="23" xfId="33" applyNumberFormat="1" applyFont="1" applyFill="1" applyBorder="1" applyAlignment="1"/>
    <xf numFmtId="3" fontId="1" fillId="23" borderId="0" xfId="33" applyNumberFormat="1" applyFont="1" applyFill="1" applyBorder="1" applyAlignment="1"/>
    <xf numFmtId="0" fontId="16" fillId="23" borderId="14" xfId="33" applyFont="1" applyFill="1" applyBorder="1" applyAlignment="1">
      <alignment horizontal="left"/>
    </xf>
    <xf numFmtId="3" fontId="1" fillId="23" borderId="15" xfId="33" applyNumberFormat="1" applyFont="1" applyFill="1" applyBorder="1" applyAlignment="1"/>
    <xf numFmtId="3" fontId="1" fillId="23" borderId="39" xfId="33" applyNumberFormat="1" applyFont="1" applyFill="1" applyBorder="1" applyAlignment="1"/>
    <xf numFmtId="0" fontId="1" fillId="23" borderId="0" xfId="0" applyFont="1" applyFill="1" applyBorder="1"/>
    <xf numFmtId="0" fontId="0" fillId="23" borderId="0" xfId="0" applyFill="1" applyBorder="1"/>
    <xf numFmtId="3" fontId="0" fillId="23" borderId="0" xfId="0" applyNumberFormat="1" applyFill="1" applyBorder="1"/>
    <xf numFmtId="0" fontId="0" fillId="23" borderId="23" xfId="0" applyFill="1" applyBorder="1"/>
    <xf numFmtId="3" fontId="1" fillId="23" borderId="13" xfId="0" applyNumberFormat="1" applyFont="1" applyFill="1" applyBorder="1"/>
    <xf numFmtId="0" fontId="0" fillId="23" borderId="14" xfId="0" applyFill="1" applyBorder="1" applyAlignment="1">
      <alignment horizontal="left" wrapText="1"/>
    </xf>
    <xf numFmtId="0" fontId="0" fillId="23" borderId="15" xfId="0" applyFill="1" applyBorder="1" applyAlignment="1">
      <alignment horizontal="left" wrapText="1"/>
    </xf>
    <xf numFmtId="3" fontId="0" fillId="23" borderId="15" xfId="0" applyNumberFormat="1" applyFill="1" applyBorder="1" applyAlignment="1">
      <alignment horizontal="left" wrapText="1"/>
    </xf>
    <xf numFmtId="0" fontId="0" fillId="23" borderId="39" xfId="0" applyFill="1" applyBorder="1" applyAlignment="1">
      <alignment horizontal="left" wrapText="1"/>
    </xf>
    <xf numFmtId="0" fontId="1" fillId="23" borderId="13" xfId="0" applyFont="1" applyFill="1" applyBorder="1"/>
    <xf numFmtId="3" fontId="1" fillId="23" borderId="0" xfId="0" applyNumberFormat="1" applyFont="1" applyFill="1" applyBorder="1"/>
    <xf numFmtId="3" fontId="1" fillId="23" borderId="23" xfId="0" applyNumberFormat="1" applyFont="1" applyFill="1" applyBorder="1"/>
    <xf numFmtId="170" fontId="35" fillId="0" borderId="7" xfId="38" applyNumberFormat="1" applyFont="1" applyFill="1" applyBorder="1" applyAlignment="1">
      <alignment horizontal="center" vertical="top"/>
    </xf>
    <xf numFmtId="0" fontId="30" fillId="0" borderId="7" xfId="0" applyFont="1" applyFill="1" applyBorder="1" applyAlignment="1">
      <alignment horizontal="justify" vertical="top" wrapText="1"/>
    </xf>
    <xf numFmtId="14" fontId="1" fillId="0" borderId="16" xfId="0" applyNumberFormat="1" applyFont="1" applyFill="1" applyBorder="1" applyAlignment="1">
      <alignment horizontal="justify" vertical="top" wrapText="1"/>
    </xf>
    <xf numFmtId="10" fontId="23" fillId="0" borderId="0" xfId="42" applyNumberFormat="1" applyFont="1" applyAlignment="1">
      <alignment vertical="top"/>
    </xf>
    <xf numFmtId="49" fontId="1" fillId="0" borderId="16" xfId="34" applyNumberFormat="1" applyFont="1" applyFill="1" applyBorder="1" applyAlignment="1">
      <alignment horizontal="justify" vertical="top" wrapText="1"/>
    </xf>
    <xf numFmtId="169" fontId="1" fillId="0" borderId="7" xfId="33" applyNumberFormat="1" applyFont="1" applyFill="1" applyBorder="1" applyAlignment="1" applyProtection="1">
      <alignment horizontal="left" vertical="top"/>
    </xf>
    <xf numFmtId="49" fontId="1" fillId="0" borderId="20" xfId="34" applyNumberFormat="1" applyFont="1" applyFill="1" applyBorder="1" applyAlignment="1">
      <alignment horizontal="left" vertical="top" wrapText="1"/>
    </xf>
    <xf numFmtId="0" fontId="28" fillId="0" borderId="0" xfId="34" applyFont="1" applyFill="1" applyAlignment="1">
      <alignment vertical="center"/>
    </xf>
    <xf numFmtId="0" fontId="1" fillId="0" borderId="0" xfId="0" applyFont="1" applyFill="1" applyAlignment="1">
      <alignment vertical="center"/>
    </xf>
    <xf numFmtId="14" fontId="1" fillId="0" borderId="20" xfId="0" applyNumberFormat="1" applyFont="1" applyFill="1" applyBorder="1" applyAlignment="1">
      <alignment horizontal="left" vertical="top" wrapText="1"/>
    </xf>
    <xf numFmtId="49" fontId="1" fillId="0" borderId="7" xfId="33" applyNumberFormat="1" applyFont="1" applyFill="1" applyBorder="1" applyAlignment="1">
      <alignment horizontal="center" vertical="top" wrapText="1"/>
    </xf>
    <xf numFmtId="0" fontId="1" fillId="0" borderId="7" xfId="0" applyFont="1" applyFill="1" applyBorder="1" applyAlignment="1">
      <alignment horizontal="right" vertical="top"/>
    </xf>
    <xf numFmtId="0" fontId="0" fillId="0" borderId="7" xfId="0" applyFill="1" applyBorder="1" applyAlignment="1">
      <alignment vertical="top" wrapText="1"/>
    </xf>
    <xf numFmtId="0" fontId="15" fillId="0" borderId="7" xfId="34" applyFont="1" applyFill="1" applyBorder="1" applyAlignment="1">
      <alignment horizontal="justify" vertical="top"/>
    </xf>
    <xf numFmtId="0" fontId="15" fillId="0" borderId="7" xfId="34" applyFont="1" applyFill="1" applyBorder="1" applyAlignment="1">
      <alignment horizontal="justify" vertical="top" wrapText="1"/>
    </xf>
    <xf numFmtId="0" fontId="15" fillId="0" borderId="7" xfId="34" applyFont="1" applyFill="1" applyBorder="1" applyAlignment="1">
      <alignment horizontal="center" vertical="top" wrapText="1"/>
    </xf>
    <xf numFmtId="0" fontId="15" fillId="0" borderId="16" xfId="34" applyFont="1" applyFill="1" applyBorder="1" applyAlignment="1">
      <alignment horizontal="center" vertical="top" wrapText="1"/>
    </xf>
    <xf numFmtId="0" fontId="1" fillId="0" borderId="7" xfId="0" applyFont="1" applyFill="1" applyBorder="1" applyAlignment="1" applyProtection="1">
      <alignment horizontal="justify" vertical="top" wrapText="1"/>
      <protection locked="0"/>
    </xf>
    <xf numFmtId="0" fontId="15" fillId="0" borderId="16" xfId="34" applyFont="1" applyFill="1" applyBorder="1" applyAlignment="1">
      <alignment horizontal="justify" vertical="top" wrapText="1"/>
    </xf>
    <xf numFmtId="14" fontId="1" fillId="23" borderId="7" xfId="0" applyNumberFormat="1" applyFont="1" applyFill="1" applyBorder="1" applyAlignment="1">
      <alignment horizontal="justify" vertical="top" wrapText="1"/>
    </xf>
    <xf numFmtId="14" fontId="1" fillId="0" borderId="7" xfId="0" applyNumberFormat="1" applyFont="1" applyFill="1" applyBorder="1" applyAlignment="1">
      <alignment horizontal="left" vertical="top" wrapText="1"/>
    </xf>
    <xf numFmtId="14" fontId="1" fillId="0" borderId="7" xfId="0" applyNumberFormat="1" applyFont="1" applyFill="1" applyBorder="1" applyAlignment="1">
      <alignment horizontal="justify" vertical="top" wrapText="1"/>
    </xf>
    <xf numFmtId="0" fontId="2" fillId="0" borderId="7" xfId="34" applyFill="1" applyBorder="1" applyAlignment="1">
      <alignment vertical="center" wrapText="1"/>
    </xf>
    <xf numFmtId="0" fontId="2" fillId="0" borderId="7" xfId="34" applyFill="1" applyBorder="1" applyAlignment="1">
      <alignment vertical="center"/>
    </xf>
    <xf numFmtId="0" fontId="2" fillId="0" borderId="7" xfId="34" applyFill="1" applyBorder="1" applyAlignment="1">
      <alignment horizontal="justify" vertical="center"/>
    </xf>
    <xf numFmtId="0" fontId="1" fillId="0" borderId="7" xfId="34" applyFont="1" applyFill="1" applyBorder="1" applyAlignment="1">
      <alignment horizontal="right" vertical="top" wrapText="1"/>
    </xf>
    <xf numFmtId="0" fontId="28" fillId="0" borderId="7" xfId="34" applyFont="1" applyFill="1" applyBorder="1" applyAlignment="1">
      <alignment vertical="center"/>
    </xf>
    <xf numFmtId="0" fontId="28" fillId="0" borderId="7" xfId="34" applyFont="1" applyFill="1" applyBorder="1" applyAlignment="1">
      <alignment horizontal="justify" vertical="center"/>
    </xf>
    <xf numFmtId="167" fontId="1" fillId="0" borderId="7" xfId="30" applyNumberFormat="1" applyFont="1" applyFill="1" applyBorder="1" applyAlignment="1" applyProtection="1">
      <alignment horizontal="center" vertical="top" wrapText="1"/>
    </xf>
    <xf numFmtId="169" fontId="1" fillId="0" borderId="7" xfId="33" applyNumberFormat="1" applyFont="1" applyFill="1" applyBorder="1" applyAlignment="1" applyProtection="1">
      <alignment horizontal="center" vertical="top"/>
    </xf>
    <xf numFmtId="0" fontId="1" fillId="0" borderId="20" xfId="0" applyFont="1" applyFill="1" applyBorder="1" applyAlignment="1">
      <alignment horizontal="center" vertical="top" wrapText="1"/>
    </xf>
    <xf numFmtId="0" fontId="15" fillId="0" borderId="7" xfId="34" applyFont="1" applyFill="1" applyBorder="1" applyAlignment="1">
      <alignment horizontal="left" vertical="top" wrapText="1"/>
    </xf>
    <xf numFmtId="175" fontId="40" fillId="0" borderId="7" xfId="34" applyNumberFormat="1" applyFont="1" applyFill="1" applyBorder="1" applyAlignment="1">
      <alignment horizontal="right" vertical="top" wrapText="1"/>
    </xf>
    <xf numFmtId="166" fontId="40" fillId="0" borderId="7" xfId="34" applyNumberFormat="1" applyFont="1" applyFill="1" applyBorder="1" applyAlignment="1">
      <alignment horizontal="center" vertical="top" wrapText="1"/>
    </xf>
    <xf numFmtId="0" fontId="40" fillId="0" borderId="7" xfId="34" applyFont="1" applyFill="1" applyBorder="1" applyAlignment="1">
      <alignment horizontal="justify" vertical="top" wrapText="1"/>
    </xf>
    <xf numFmtId="0" fontId="1" fillId="0" borderId="7" xfId="34" applyFont="1" applyFill="1" applyBorder="1" applyAlignment="1">
      <alignment horizontal="center" vertical="top"/>
    </xf>
    <xf numFmtId="175" fontId="1" fillId="0" borderId="7" xfId="34" applyNumberFormat="1" applyFont="1" applyFill="1" applyBorder="1" applyAlignment="1">
      <alignment horizontal="right" vertical="top" wrapText="1"/>
    </xf>
    <xf numFmtId="0" fontId="28" fillId="0" borderId="7" xfId="34" applyFont="1" applyFill="1" applyBorder="1" applyAlignment="1">
      <alignment vertical="top" wrapText="1"/>
    </xf>
    <xf numFmtId="14" fontId="28" fillId="0" borderId="7" xfId="34" applyNumberFormat="1" applyFont="1" applyFill="1" applyBorder="1" applyAlignment="1">
      <alignment horizontal="justify" vertical="top"/>
    </xf>
    <xf numFmtId="14" fontId="28" fillId="0" borderId="7" xfId="34" applyNumberFormat="1" applyFont="1" applyFill="1" applyBorder="1" applyAlignment="1">
      <alignment vertical="top"/>
    </xf>
    <xf numFmtId="0" fontId="28" fillId="0" borderId="7" xfId="34" applyFont="1" applyFill="1" applyBorder="1" applyAlignment="1">
      <alignment horizontal="center" vertical="top"/>
    </xf>
    <xf numFmtId="0" fontId="1" fillId="0" borderId="7" xfId="0" applyNumberFormat="1" applyFont="1" applyFill="1" applyBorder="1" applyAlignment="1">
      <alignment horizontal="justify" vertical="top" wrapText="1"/>
    </xf>
    <xf numFmtId="14" fontId="1" fillId="0" borderId="7" xfId="34" applyNumberFormat="1" applyFont="1" applyFill="1" applyBorder="1" applyAlignment="1">
      <alignment horizontal="justify" vertical="top" wrapText="1"/>
    </xf>
    <xf numFmtId="0" fontId="28" fillId="0" borderId="0" xfId="39" applyFont="1" applyFill="1" applyAlignment="1">
      <alignment horizontal="justify" vertical="top"/>
    </xf>
    <xf numFmtId="0" fontId="28" fillId="0" borderId="7" xfId="34" applyFont="1" applyFill="1" applyBorder="1" applyAlignment="1">
      <alignment vertical="top"/>
    </xf>
    <xf numFmtId="168" fontId="1" fillId="0" borderId="7" xfId="0" applyNumberFormat="1" applyFont="1" applyFill="1" applyBorder="1" applyAlignment="1">
      <alignment horizontal="center" vertical="top"/>
    </xf>
    <xf numFmtId="167" fontId="2" fillId="0" borderId="0" xfId="34" applyNumberFormat="1" applyFill="1" applyAlignment="1">
      <alignment vertical="top"/>
    </xf>
    <xf numFmtId="165" fontId="1" fillId="0" borderId="7" xfId="34" applyNumberFormat="1" applyFont="1" applyFill="1" applyBorder="1" applyAlignment="1">
      <alignment horizontal="justify" vertical="top" wrapText="1"/>
    </xf>
    <xf numFmtId="0" fontId="15" fillId="0" borderId="20" xfId="34" applyFont="1" applyFill="1" applyBorder="1" applyAlignment="1">
      <alignment horizontal="left" vertical="top" wrapText="1"/>
    </xf>
    <xf numFmtId="175" fontId="40" fillId="0" borderId="7" xfId="0" applyNumberFormat="1" applyFont="1" applyFill="1" applyBorder="1" applyAlignment="1">
      <alignment horizontal="right" vertical="top"/>
    </xf>
    <xf numFmtId="14" fontId="1" fillId="0" borderId="7" xfId="0" applyNumberFormat="1" applyFont="1" applyFill="1" applyBorder="1" applyAlignment="1">
      <alignment vertical="top"/>
    </xf>
    <xf numFmtId="169" fontId="1" fillId="0" borderId="7" xfId="33" applyNumberFormat="1" applyFont="1" applyFill="1" applyBorder="1" applyAlignment="1" applyProtection="1">
      <alignment horizontal="right" vertical="top"/>
    </xf>
    <xf numFmtId="175" fontId="35" fillId="0" borderId="7" xfId="0" applyNumberFormat="1" applyFont="1" applyFill="1" applyBorder="1" applyAlignment="1" applyProtection="1">
      <alignment horizontal="center" vertical="top" wrapText="1"/>
    </xf>
    <xf numFmtId="0" fontId="2" fillId="0" borderId="0" xfId="34" applyFill="1" applyAlignment="1">
      <alignment horizontal="justify" vertical="center"/>
    </xf>
    <xf numFmtId="0" fontId="21" fillId="0" borderId="7" xfId="0" applyFont="1" applyFill="1" applyBorder="1" applyAlignment="1">
      <alignment horizontal="left" vertical="top" wrapText="1"/>
    </xf>
    <xf numFmtId="0" fontId="1" fillId="0" borderId="7" xfId="0" applyFont="1" applyFill="1" applyBorder="1" applyAlignment="1">
      <alignment vertical="top"/>
    </xf>
    <xf numFmtId="0" fontId="1" fillId="0" borderId="20" xfId="34" applyFont="1" applyFill="1" applyBorder="1" applyAlignment="1">
      <alignment horizontal="left" vertical="top" wrapText="1"/>
    </xf>
    <xf numFmtId="0" fontId="1" fillId="0" borderId="7" xfId="39" applyFont="1" applyFill="1" applyBorder="1" applyAlignment="1">
      <alignment vertical="top" wrapText="1"/>
    </xf>
    <xf numFmtId="3" fontId="1" fillId="0" borderId="7" xfId="30" applyNumberFormat="1" applyFont="1" applyFill="1" applyBorder="1" applyAlignment="1">
      <alignment horizontal="center" vertical="top"/>
    </xf>
    <xf numFmtId="0" fontId="2" fillId="0" borderId="7" xfId="34" applyFill="1" applyBorder="1" applyAlignment="1">
      <alignment vertical="top"/>
    </xf>
    <xf numFmtId="0" fontId="1" fillId="0" borderId="7" xfId="0" applyNumberFormat="1" applyFont="1" applyFill="1" applyBorder="1" applyAlignment="1">
      <alignment vertical="top" wrapText="1"/>
    </xf>
    <xf numFmtId="0" fontId="1" fillId="0" borderId="7" xfId="34" applyFont="1" applyFill="1" applyBorder="1" applyAlignment="1">
      <alignment horizontal="justify" vertical="top"/>
    </xf>
    <xf numFmtId="49" fontId="1" fillId="0" borderId="7" xfId="33" applyNumberFormat="1" applyFont="1" applyFill="1" applyBorder="1" applyAlignment="1">
      <alignment horizontal="justify" vertical="top" wrapText="1"/>
    </xf>
    <xf numFmtId="3" fontId="1" fillId="0" borderId="7" xfId="0" applyNumberFormat="1" applyFont="1" applyFill="1" applyBorder="1" applyAlignment="1">
      <alignment horizontal="right" vertical="top"/>
    </xf>
    <xf numFmtId="0" fontId="1" fillId="0" borderId="16" xfId="0" applyFont="1" applyFill="1" applyBorder="1" applyAlignment="1" applyProtection="1">
      <alignment horizontal="justify" vertical="top"/>
      <protection locked="0"/>
    </xf>
    <xf numFmtId="0" fontId="1" fillId="0" borderId="7" xfId="0" applyFont="1" applyFill="1" applyBorder="1" applyAlignment="1" applyProtection="1">
      <alignment horizontal="justify" vertical="top"/>
      <protection locked="0"/>
    </xf>
    <xf numFmtId="3" fontId="1" fillId="0" borderId="7" xfId="34" applyNumberFormat="1" applyFont="1" applyFill="1" applyBorder="1" applyAlignment="1">
      <alignment vertical="top" wrapText="1"/>
    </xf>
    <xf numFmtId="0" fontId="22" fillId="0" borderId="0" xfId="34" applyFont="1" applyFill="1" applyAlignment="1">
      <alignment vertical="center"/>
    </xf>
    <xf numFmtId="0" fontId="20" fillId="0" borderId="0" xfId="0" applyFont="1" applyFill="1" applyAlignment="1">
      <alignment vertical="center"/>
    </xf>
    <xf numFmtId="167" fontId="1" fillId="0" borderId="7" xfId="30" applyNumberFormat="1" applyFont="1" applyFill="1" applyBorder="1" applyAlignment="1">
      <alignment horizontal="justify" vertical="top" wrapText="1"/>
    </xf>
    <xf numFmtId="0" fontId="22" fillId="0" borderId="7" xfId="34" applyFont="1" applyFill="1" applyBorder="1" applyAlignment="1">
      <alignment vertical="center"/>
    </xf>
    <xf numFmtId="0" fontId="22" fillId="0" borderId="7" xfId="34" applyFont="1" applyFill="1" applyBorder="1" applyAlignment="1">
      <alignment horizontal="justify" vertical="center"/>
    </xf>
    <xf numFmtId="0" fontId="28" fillId="0" borderId="7" xfId="0" applyFont="1" applyFill="1" applyBorder="1" applyAlignment="1">
      <alignment horizontal="justify" vertical="top" wrapText="1"/>
    </xf>
    <xf numFmtId="0" fontId="20" fillId="0" borderId="7" xfId="0" applyFont="1" applyFill="1" applyBorder="1" applyAlignment="1">
      <alignment horizontal="justify"/>
    </xf>
    <xf numFmtId="171" fontId="1" fillId="0" borderId="7" xfId="0" applyNumberFormat="1" applyFont="1" applyFill="1" applyBorder="1" applyAlignment="1" applyProtection="1">
      <alignment horizontal="justify" vertical="top" wrapText="1"/>
    </xf>
    <xf numFmtId="5" fontId="1" fillId="0" borderId="16" xfId="30" applyNumberFormat="1" applyFont="1" applyFill="1" applyBorder="1" applyAlignment="1">
      <alignment horizontal="left" vertical="top" wrapText="1"/>
    </xf>
    <xf numFmtId="5" fontId="1" fillId="0" borderId="7" xfId="30" applyNumberFormat="1" applyFont="1" applyFill="1" applyBorder="1" applyAlignment="1">
      <alignment horizontal="left" vertical="top" wrapText="1"/>
    </xf>
    <xf numFmtId="14" fontId="1" fillId="0" borderId="7" xfId="0" applyNumberFormat="1" applyFont="1" applyFill="1" applyBorder="1" applyAlignment="1">
      <alignment horizontal="right" vertical="top" wrapText="1"/>
    </xf>
    <xf numFmtId="1" fontId="1" fillId="0" borderId="7" xfId="30" applyNumberFormat="1" applyFont="1" applyFill="1" applyBorder="1" applyAlignment="1" applyProtection="1">
      <alignment horizontal="justify" vertical="top" wrapText="1"/>
    </xf>
    <xf numFmtId="0" fontId="15" fillId="0" borderId="7" xfId="34" applyFont="1" applyFill="1" applyBorder="1" applyAlignment="1">
      <alignment vertical="top" wrapText="1"/>
    </xf>
    <xf numFmtId="0" fontId="0" fillId="0" borderId="7" xfId="0" applyFill="1" applyBorder="1" applyAlignment="1">
      <alignment horizontal="center" vertical="top"/>
    </xf>
    <xf numFmtId="0" fontId="0" fillId="0" borderId="7" xfId="0" applyNumberFormat="1" applyFill="1" applyBorder="1" applyAlignment="1">
      <alignment horizontal="center" vertical="top"/>
    </xf>
    <xf numFmtId="0" fontId="0" fillId="0" borderId="7" xfId="0" applyFill="1" applyBorder="1" applyAlignment="1">
      <alignment horizontal="justify" vertical="center" wrapText="1"/>
    </xf>
    <xf numFmtId="165" fontId="0" fillId="0" borderId="7" xfId="0" applyNumberFormat="1" applyFill="1" applyBorder="1" applyAlignment="1">
      <alignment vertical="center"/>
    </xf>
    <xf numFmtId="14" fontId="0" fillId="0" borderId="7" xfId="0" applyNumberFormat="1" applyFill="1" applyBorder="1" applyAlignment="1">
      <alignment vertical="top"/>
    </xf>
    <xf numFmtId="166" fontId="0" fillId="0" borderId="7" xfId="0" applyNumberFormat="1" applyFill="1" applyBorder="1" applyAlignment="1">
      <alignment horizontal="center" vertical="top"/>
    </xf>
    <xf numFmtId="14" fontId="0" fillId="0" borderId="7" xfId="0" applyNumberFormat="1" applyFill="1" applyBorder="1" applyAlignment="1">
      <alignment horizontal="center" vertical="top"/>
    </xf>
    <xf numFmtId="166" fontId="0" fillId="0" borderId="7" xfId="0" applyNumberFormat="1" applyFill="1" applyBorder="1" applyAlignment="1">
      <alignment horizontal="left" vertical="center" wrapText="1"/>
    </xf>
    <xf numFmtId="0" fontId="15" fillId="0" borderId="7" xfId="34" applyFont="1" applyFill="1" applyBorder="1" applyAlignment="1">
      <alignment horizontal="justify" vertical="center"/>
    </xf>
    <xf numFmtId="14" fontId="0" fillId="0" borderId="7" xfId="0" applyNumberFormat="1" applyFill="1" applyBorder="1" applyAlignment="1">
      <alignment vertical="center"/>
    </xf>
    <xf numFmtId="166" fontId="0" fillId="0" borderId="7" xfId="0" applyNumberFormat="1" applyFill="1" applyBorder="1" applyAlignment="1">
      <alignment horizontal="center" vertical="center"/>
    </xf>
    <xf numFmtId="14" fontId="0" fillId="0" borderId="7" xfId="0" applyNumberFormat="1" applyFill="1" applyBorder="1" applyAlignment="1">
      <alignment horizontal="center" vertical="center"/>
    </xf>
    <xf numFmtId="14" fontId="0" fillId="0" borderId="7" xfId="0" applyNumberFormat="1" applyFill="1" applyBorder="1" applyAlignment="1">
      <alignment horizontal="left" vertical="center" wrapText="1"/>
    </xf>
    <xf numFmtId="0" fontId="0" fillId="0" borderId="7" xfId="0" applyFill="1" applyBorder="1" applyAlignment="1">
      <alignment vertical="top"/>
    </xf>
    <xf numFmtId="0" fontId="15" fillId="0" borderId="16" xfId="34" applyFont="1" applyFill="1" applyBorder="1" applyAlignment="1">
      <alignment horizontal="center" vertical="center"/>
    </xf>
    <xf numFmtId="0" fontId="1" fillId="0" borderId="7" xfId="0" applyFont="1" applyFill="1" applyBorder="1" applyAlignment="1">
      <alignment horizontal="center" vertical="top"/>
    </xf>
    <xf numFmtId="0" fontId="15" fillId="0" borderId="7" xfId="34" applyFont="1" applyFill="1" applyBorder="1" applyAlignment="1">
      <alignment horizontal="center" vertical="top"/>
    </xf>
    <xf numFmtId="0" fontId="1" fillId="0" borderId="0" xfId="0" applyFont="1" applyFill="1" applyAlignment="1">
      <alignment vertical="top" wrapText="1"/>
    </xf>
    <xf numFmtId="14" fontId="1" fillId="0" borderId="20" xfId="0" applyNumberFormat="1" applyFont="1" applyFill="1" applyBorder="1" applyAlignment="1">
      <alignment horizontal="left" vertical="center" wrapText="1"/>
    </xf>
    <xf numFmtId="0" fontId="1" fillId="0" borderId="7" xfId="0" applyFont="1" applyFill="1" applyBorder="1"/>
    <xf numFmtId="0" fontId="1" fillId="0" borderId="7" xfId="0" applyFont="1" applyFill="1" applyBorder="1" applyAlignment="1">
      <alignment horizontal="justify"/>
    </xf>
    <xf numFmtId="0" fontId="28" fillId="0" borderId="7" xfId="39" applyFont="1" applyFill="1" applyBorder="1" applyAlignment="1">
      <alignment horizontal="justify" vertical="top"/>
    </xf>
    <xf numFmtId="167" fontId="1" fillId="0" borderId="7" xfId="30" applyNumberFormat="1" applyFont="1" applyFill="1" applyBorder="1" applyAlignment="1">
      <alignment vertical="top"/>
    </xf>
    <xf numFmtId="1" fontId="40" fillId="0" borderId="7" xfId="0" applyNumberFormat="1" applyFont="1" applyFill="1" applyBorder="1" applyAlignment="1">
      <alignment horizontal="center" vertical="top" wrapText="1"/>
    </xf>
    <xf numFmtId="0" fontId="1" fillId="23" borderId="13" xfId="0" applyFont="1" applyFill="1" applyBorder="1" applyAlignment="1">
      <alignment horizontal="left" wrapText="1"/>
    </xf>
    <xf numFmtId="0" fontId="0" fillId="23" borderId="0" xfId="0" applyFill="1" applyBorder="1" applyAlignment="1">
      <alignment horizontal="left" wrapText="1"/>
    </xf>
    <xf numFmtId="0" fontId="0" fillId="23" borderId="23" xfId="0" applyFill="1" applyBorder="1" applyAlignment="1">
      <alignment horizontal="left" wrapText="1"/>
    </xf>
    <xf numFmtId="0" fontId="17" fillId="0" borderId="11"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0" xfId="0" applyFont="1" applyBorder="1" applyAlignment="1">
      <alignment horizontal="center"/>
    </xf>
    <xf numFmtId="3" fontId="14" fillId="23" borderId="7" xfId="33" applyNumberFormat="1" applyFont="1" applyFill="1" applyBorder="1" applyAlignment="1">
      <alignment horizontal="center"/>
    </xf>
    <xf numFmtId="3" fontId="14" fillId="23" borderId="41" xfId="33" applyNumberFormat="1" applyFont="1" applyFill="1" applyBorder="1" applyAlignment="1">
      <alignment horizontal="center"/>
    </xf>
    <xf numFmtId="3" fontId="14" fillId="23" borderId="16" xfId="33" applyNumberFormat="1" applyFont="1" applyFill="1" applyBorder="1" applyAlignment="1">
      <alignment horizontal="right" vertical="center"/>
    </xf>
    <xf numFmtId="3" fontId="14" fillId="23" borderId="37" xfId="33" applyNumberFormat="1" applyFont="1" applyFill="1" applyBorder="1" applyAlignment="1">
      <alignment horizontal="right" vertical="center"/>
    </xf>
    <xf numFmtId="3" fontId="14" fillId="23" borderId="20" xfId="33" applyNumberFormat="1" applyFont="1" applyFill="1" applyBorder="1" applyAlignment="1">
      <alignment horizontal="right" vertical="center"/>
    </xf>
    <xf numFmtId="3" fontId="14" fillId="23" borderId="16" xfId="33" applyNumberFormat="1" applyFont="1" applyFill="1" applyBorder="1" applyAlignment="1">
      <alignment horizontal="right"/>
    </xf>
    <xf numFmtId="3" fontId="14" fillId="23" borderId="37" xfId="33" applyNumberFormat="1" applyFont="1" applyFill="1" applyBorder="1" applyAlignment="1">
      <alignment horizontal="right"/>
    </xf>
    <xf numFmtId="3" fontId="14" fillId="23" borderId="20" xfId="33" applyNumberFormat="1" applyFont="1" applyFill="1" applyBorder="1" applyAlignment="1">
      <alignment horizontal="right"/>
    </xf>
    <xf numFmtId="3" fontId="14" fillId="23" borderId="49" xfId="33" applyNumberFormat="1" applyFont="1" applyFill="1" applyBorder="1" applyAlignment="1">
      <alignment horizontal="right"/>
    </xf>
    <xf numFmtId="3" fontId="14" fillId="23" borderId="50" xfId="33" applyNumberFormat="1" applyFont="1" applyFill="1" applyBorder="1" applyAlignment="1">
      <alignment horizontal="right"/>
    </xf>
    <xf numFmtId="3" fontId="14" fillId="23" borderId="51" xfId="33" applyNumberFormat="1" applyFont="1" applyFill="1" applyBorder="1" applyAlignment="1">
      <alignment horizontal="right"/>
    </xf>
    <xf numFmtId="0" fontId="27" fillId="0" borderId="12" xfId="0" applyFont="1" applyBorder="1" applyAlignment="1">
      <alignment horizontal="center" vertical="center" wrapText="1"/>
    </xf>
    <xf numFmtId="0" fontId="27" fillId="23" borderId="12" xfId="0"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0" xfId="0" applyFont="1" applyBorder="1" applyAlignment="1">
      <alignment horizontal="center" vertical="center" wrapText="1"/>
    </xf>
    <xf numFmtId="0" fontId="27" fillId="23" borderId="0" xfId="0" applyFont="1" applyFill="1" applyBorder="1" applyAlignment="1">
      <alignment horizontal="center" vertical="center" wrapText="1"/>
    </xf>
    <xf numFmtId="0" fontId="27" fillId="0" borderId="23" xfId="0" applyFont="1" applyBorder="1" applyAlignment="1">
      <alignment horizontal="center" vertical="center" wrapText="1"/>
    </xf>
    <xf numFmtId="0" fontId="18" fillId="0" borderId="15" xfId="0" applyFont="1" applyBorder="1" applyAlignment="1">
      <alignment horizontal="left"/>
    </xf>
    <xf numFmtId="0" fontId="18" fillId="23" borderId="15" xfId="0" applyFont="1" applyFill="1" applyBorder="1" applyAlignment="1">
      <alignment horizontal="left"/>
    </xf>
    <xf numFmtId="0" fontId="18" fillId="0" borderId="15" xfId="0" applyFont="1" applyBorder="1" applyAlignment="1">
      <alignment horizontal="center"/>
    </xf>
    <xf numFmtId="0" fontId="18" fillId="0" borderId="39" xfId="0" applyFont="1" applyBorder="1" applyAlignment="1">
      <alignment horizontal="left"/>
    </xf>
    <xf numFmtId="0" fontId="17" fillId="37" borderId="7" xfId="0" applyFont="1" applyFill="1" applyBorder="1" applyAlignment="1" applyProtection="1">
      <alignment horizontal="center" vertical="center" wrapText="1"/>
      <protection locked="0"/>
    </xf>
    <xf numFmtId="0" fontId="17" fillId="37" borderId="43" xfId="0" applyFont="1" applyFill="1" applyBorder="1" applyAlignment="1" applyProtection="1">
      <alignment horizontal="center" vertical="center" wrapText="1"/>
      <protection locked="0"/>
    </xf>
    <xf numFmtId="167" fontId="17" fillId="40" borderId="7" xfId="30" applyNumberFormat="1" applyFont="1" applyFill="1" applyBorder="1" applyAlignment="1" applyProtection="1">
      <alignment horizontal="center" vertical="center" wrapText="1"/>
      <protection locked="0"/>
    </xf>
    <xf numFmtId="167" fontId="17" fillId="40" borderId="43" xfId="30" applyNumberFormat="1" applyFont="1" applyFill="1" applyBorder="1" applyAlignment="1" applyProtection="1">
      <alignment horizontal="center" vertical="center" wrapText="1"/>
      <protection locked="0"/>
    </xf>
    <xf numFmtId="0" fontId="17" fillId="37" borderId="7" xfId="0" applyFont="1" applyFill="1" applyBorder="1" applyAlignment="1">
      <alignment horizontal="center" vertical="center" wrapText="1"/>
    </xf>
    <xf numFmtId="0" fontId="35" fillId="0" borderId="7" xfId="0" applyFont="1" applyBorder="1" applyAlignment="1">
      <alignment horizontal="center" vertical="center" wrapText="1"/>
    </xf>
    <xf numFmtId="0" fontId="17" fillId="0" borderId="7" xfId="0" applyFont="1" applyFill="1" applyBorder="1" applyAlignment="1" applyProtection="1">
      <alignment horizontal="center" vertical="center" wrapText="1"/>
      <protection locked="0"/>
    </xf>
    <xf numFmtId="0" fontId="18" fillId="37" borderId="7" xfId="0" applyFont="1" applyFill="1" applyBorder="1" applyAlignment="1">
      <alignment horizontal="center" vertical="center" wrapText="1"/>
    </xf>
    <xf numFmtId="0" fontId="23" fillId="0" borderId="7" xfId="0" applyFont="1" applyBorder="1" applyAlignment="1">
      <alignment horizontal="center" vertical="center" wrapText="1"/>
    </xf>
    <xf numFmtId="167" fontId="23" fillId="0" borderId="7" xfId="30" applyNumberFormat="1" applyFont="1" applyBorder="1" applyAlignment="1">
      <alignment horizontal="center" vertical="center" wrapText="1"/>
    </xf>
    <xf numFmtId="0" fontId="17" fillId="37" borderId="7" xfId="0" applyNumberFormat="1" applyFont="1" applyFill="1" applyBorder="1" applyAlignment="1">
      <alignment horizontal="center" vertical="center" textRotation="90" wrapText="1"/>
    </xf>
    <xf numFmtId="0" fontId="17" fillId="37" borderId="43" xfId="0" applyNumberFormat="1" applyFont="1" applyFill="1" applyBorder="1" applyAlignment="1">
      <alignment horizontal="center" vertical="center" textRotation="90" wrapText="1"/>
    </xf>
    <xf numFmtId="0" fontId="17" fillId="43" borderId="7" xfId="0" applyFont="1" applyFill="1" applyBorder="1" applyAlignment="1" applyProtection="1">
      <alignment horizontal="center" vertical="center" wrapText="1"/>
      <protection locked="0"/>
    </xf>
    <xf numFmtId="0" fontId="17" fillId="40" borderId="7" xfId="0" applyFont="1" applyFill="1" applyBorder="1" applyAlignment="1" applyProtection="1">
      <alignment horizontal="center" vertical="center" wrapText="1"/>
      <protection locked="0"/>
    </xf>
    <xf numFmtId="0" fontId="17" fillId="40" borderId="43" xfId="0" applyFont="1" applyFill="1" applyBorder="1" applyAlignment="1" applyProtection="1">
      <alignment horizontal="center" vertical="center" wrapText="1"/>
      <protection locked="0"/>
    </xf>
    <xf numFmtId="0" fontId="17" fillId="37" borderId="16" xfId="0" applyFont="1" applyFill="1" applyBorder="1" applyAlignment="1">
      <alignment horizontal="center" vertical="center" wrapText="1"/>
    </xf>
    <xf numFmtId="0" fontId="17" fillId="37" borderId="37" xfId="0" applyFont="1" applyFill="1" applyBorder="1" applyAlignment="1">
      <alignment horizontal="center" vertical="center" wrapText="1"/>
    </xf>
    <xf numFmtId="0" fontId="17" fillId="37" borderId="20" xfId="0" applyFont="1" applyFill="1" applyBorder="1" applyAlignment="1">
      <alignment horizontal="center" vertical="center" wrapText="1"/>
    </xf>
    <xf numFmtId="0" fontId="17" fillId="39" borderId="16" xfId="0" applyFont="1" applyFill="1" applyBorder="1" applyAlignment="1">
      <alignment horizontal="center" vertical="center" wrapText="1"/>
    </xf>
    <xf numFmtId="0" fontId="17" fillId="39" borderId="37" xfId="0" applyFont="1" applyFill="1" applyBorder="1" applyAlignment="1">
      <alignment horizontal="center" vertical="center" wrapText="1"/>
    </xf>
    <xf numFmtId="0" fontId="17" fillId="39" borderId="20" xfId="0" applyFont="1" applyFill="1" applyBorder="1" applyAlignment="1">
      <alignment horizontal="center" vertical="center" wrapText="1"/>
    </xf>
    <xf numFmtId="0" fontId="17" fillId="41" borderId="7" xfId="0" applyFont="1" applyFill="1" applyBorder="1" applyAlignment="1" applyProtection="1">
      <alignment horizontal="center" vertical="center" wrapText="1"/>
      <protection locked="0"/>
    </xf>
    <xf numFmtId="0" fontId="17" fillId="41" borderId="43" xfId="0" applyFont="1" applyFill="1" applyBorder="1" applyAlignment="1" applyProtection="1">
      <alignment horizontal="center" vertical="center" wrapText="1"/>
      <protection locked="0"/>
    </xf>
    <xf numFmtId="0" fontId="17" fillId="41" borderId="44" xfId="0" applyFont="1" applyFill="1" applyBorder="1" applyAlignment="1" applyProtection="1">
      <alignment horizontal="center" vertical="center" wrapText="1"/>
      <protection locked="0"/>
    </xf>
    <xf numFmtId="0" fontId="17" fillId="39" borderId="7" xfId="0" applyFont="1" applyFill="1" applyBorder="1" applyAlignment="1">
      <alignment horizontal="center" vertical="center" wrapText="1"/>
    </xf>
    <xf numFmtId="0" fontId="17" fillId="37" borderId="44" xfId="0" applyFont="1" applyFill="1" applyBorder="1" applyAlignment="1" applyProtection="1">
      <alignment horizontal="center" vertical="center" wrapText="1"/>
      <protection locked="0"/>
    </xf>
    <xf numFmtId="171" fontId="17" fillId="42" borderId="43" xfId="0" applyNumberFormat="1" applyFont="1" applyFill="1" applyBorder="1" applyAlignment="1" applyProtection="1">
      <alignment horizontal="center" vertical="center" wrapText="1"/>
      <protection locked="0"/>
    </xf>
    <xf numFmtId="171" fontId="17" fillId="42" borderId="44" xfId="0" applyNumberFormat="1" applyFont="1" applyFill="1" applyBorder="1" applyAlignment="1" applyProtection="1">
      <alignment horizontal="center" vertical="center" wrapText="1"/>
      <protection locked="0"/>
    </xf>
    <xf numFmtId="49" fontId="17" fillId="39" borderId="7" xfId="0" applyNumberFormat="1" applyFont="1" applyFill="1" applyBorder="1" applyAlignment="1">
      <alignment horizontal="center" vertical="center" wrapText="1"/>
    </xf>
    <xf numFmtId="49" fontId="17" fillId="39" borderId="43" xfId="0" applyNumberFormat="1" applyFont="1" applyFill="1" applyBorder="1" applyAlignment="1">
      <alignment horizontal="center" vertical="center" wrapText="1"/>
    </xf>
    <xf numFmtId="167" fontId="17" fillId="39" borderId="7" xfId="30" applyNumberFormat="1" applyFont="1" applyFill="1" applyBorder="1" applyAlignment="1">
      <alignment horizontal="center" vertical="center" wrapText="1"/>
    </xf>
    <xf numFmtId="167" fontId="17" fillId="39" borderId="43" xfId="30" applyNumberFormat="1" applyFont="1" applyFill="1" applyBorder="1" applyAlignment="1">
      <alignment horizontal="center" vertical="center" wrapText="1"/>
    </xf>
    <xf numFmtId="0" fontId="18" fillId="0" borderId="7" xfId="0" applyFont="1" applyFill="1" applyBorder="1" applyAlignment="1" applyProtection="1">
      <alignment horizontal="center" vertical="center" wrapText="1"/>
      <protection locked="0"/>
    </xf>
    <xf numFmtId="0" fontId="35" fillId="0" borderId="7" xfId="30" applyNumberFormat="1" applyFont="1" applyBorder="1"/>
    <xf numFmtId="0" fontId="17" fillId="43" borderId="43" xfId="0" applyFont="1" applyFill="1" applyBorder="1" applyAlignment="1" applyProtection="1">
      <alignment horizontal="center" vertical="center" wrapText="1"/>
      <protection locked="0"/>
    </xf>
    <xf numFmtId="0" fontId="17" fillId="39" borderId="43" xfId="0" applyFont="1" applyFill="1" applyBorder="1" applyAlignment="1">
      <alignment horizontal="center" vertical="center" wrapText="1"/>
    </xf>
    <xf numFmtId="0" fontId="17" fillId="43" borderId="7" xfId="0" applyFont="1" applyFill="1" applyBorder="1" applyAlignment="1">
      <alignment horizontal="center" vertical="center" wrapText="1"/>
    </xf>
    <xf numFmtId="0" fontId="17" fillId="43" borderId="7" xfId="0" applyFont="1" applyFill="1" applyBorder="1" applyAlignment="1">
      <alignment horizontal="center" vertical="top" wrapText="1"/>
    </xf>
    <xf numFmtId="0" fontId="17" fillId="38" borderId="7" xfId="0" applyFont="1" applyFill="1" applyBorder="1" applyAlignment="1" applyProtection="1">
      <alignment horizontal="center" vertical="center" textRotation="90" wrapText="1"/>
      <protection locked="0"/>
    </xf>
    <xf numFmtId="0" fontId="17" fillId="38" borderId="43" xfId="0" applyFont="1" applyFill="1" applyBorder="1" applyAlignment="1" applyProtection="1">
      <alignment horizontal="center" vertical="center" textRotation="90" wrapText="1"/>
      <protection locked="0"/>
    </xf>
    <xf numFmtId="1" fontId="17" fillId="44" borderId="7" xfId="0" applyNumberFormat="1" applyFont="1" applyFill="1" applyBorder="1" applyAlignment="1" applyProtection="1">
      <alignment horizontal="center" vertical="center" wrapText="1"/>
      <protection locked="0"/>
    </xf>
    <xf numFmtId="1" fontId="17" fillId="44" borderId="43" xfId="0" applyNumberFormat="1" applyFont="1" applyFill="1" applyBorder="1" applyAlignment="1" applyProtection="1">
      <alignment horizontal="center" vertical="center" wrapText="1"/>
      <protection locked="0"/>
    </xf>
    <xf numFmtId="0" fontId="32" fillId="33" borderId="42" xfId="0" applyFont="1" applyFill="1" applyBorder="1" applyAlignment="1">
      <alignment horizontal="left"/>
    </xf>
    <xf numFmtId="0" fontId="32" fillId="33" borderId="0" xfId="0" applyFont="1" applyFill="1" applyBorder="1" applyAlignment="1">
      <alignment horizontal="left"/>
    </xf>
    <xf numFmtId="0" fontId="36" fillId="28" borderId="33" xfId="0" applyFont="1" applyFill="1" applyBorder="1" applyAlignment="1">
      <alignment horizontal="left" vertical="top" wrapText="1"/>
    </xf>
    <xf numFmtId="0" fontId="36" fillId="28" borderId="6" xfId="0" applyFont="1" applyFill="1" applyBorder="1" applyAlignment="1">
      <alignment horizontal="left" vertical="top" wrapText="1"/>
    </xf>
    <xf numFmtId="0" fontId="34" fillId="35" borderId="43" xfId="0" applyFont="1" applyFill="1" applyBorder="1" applyAlignment="1">
      <alignment horizontal="justify" vertical="top" wrapText="1"/>
    </xf>
    <xf numFmtId="0" fontId="34" fillId="35" borderId="44" xfId="0" applyFont="1" applyFill="1" applyBorder="1" applyAlignment="1">
      <alignment horizontal="justify" vertical="top" wrapText="1"/>
    </xf>
    <xf numFmtId="14" fontId="35" fillId="23" borderId="43" xfId="0" applyNumberFormat="1" applyFont="1" applyFill="1" applyBorder="1" applyAlignment="1">
      <alignment horizontal="center" vertical="top"/>
    </xf>
    <xf numFmtId="14" fontId="35" fillId="23" borderId="44" xfId="0" applyNumberFormat="1" applyFont="1" applyFill="1" applyBorder="1" applyAlignment="1">
      <alignment horizontal="center" vertical="top"/>
    </xf>
    <xf numFmtId="14" fontId="35" fillId="23" borderId="45" xfId="0" applyNumberFormat="1" applyFont="1" applyFill="1" applyBorder="1" applyAlignment="1">
      <alignment horizontal="center" vertical="top"/>
    </xf>
    <xf numFmtId="3" fontId="35" fillId="35" borderId="7" xfId="0" applyNumberFormat="1" applyFont="1" applyFill="1" applyBorder="1" applyAlignment="1">
      <alignment horizontal="justify" vertical="top" wrapText="1"/>
    </xf>
    <xf numFmtId="0" fontId="16" fillId="23" borderId="43" xfId="34" applyFont="1" applyFill="1" applyBorder="1" applyAlignment="1">
      <alignment horizontal="justify" vertical="top" wrapText="1"/>
    </xf>
    <xf numFmtId="0" fontId="16" fillId="23" borderId="44" xfId="34" applyFont="1" applyFill="1" applyBorder="1" applyAlignment="1">
      <alignment horizontal="justify" vertical="top" wrapText="1"/>
    </xf>
    <xf numFmtId="0" fontId="35" fillId="23" borderId="43" xfId="0" applyFont="1" applyFill="1" applyBorder="1" applyAlignment="1">
      <alignment horizontal="justify" vertical="top" wrapText="1"/>
    </xf>
    <xf numFmtId="0" fontId="35" fillId="23" borderId="44" xfId="0" applyFont="1" applyFill="1" applyBorder="1" applyAlignment="1">
      <alignment horizontal="justify" vertical="top" wrapText="1"/>
    </xf>
    <xf numFmtId="3" fontId="35" fillId="23" borderId="7" xfId="0" applyNumberFormat="1" applyFont="1" applyFill="1" applyBorder="1" applyAlignment="1">
      <alignment horizontal="right" vertical="top" wrapText="1"/>
    </xf>
    <xf numFmtId="3" fontId="35" fillId="35" borderId="7" xfId="0" applyNumberFormat="1" applyFont="1" applyFill="1" applyBorder="1" applyAlignment="1">
      <alignment horizontal="right" vertical="top" wrapText="1"/>
    </xf>
    <xf numFmtId="3" fontId="34" fillId="35" borderId="43" xfId="0" applyNumberFormat="1" applyFont="1" applyFill="1" applyBorder="1" applyAlignment="1">
      <alignment horizontal="center" vertical="top" wrapText="1"/>
    </xf>
    <xf numFmtId="3" fontId="34" fillId="35" borderId="44" xfId="0" applyNumberFormat="1" applyFont="1" applyFill="1" applyBorder="1" applyAlignment="1">
      <alignment horizontal="center" vertical="top" wrapText="1"/>
    </xf>
    <xf numFmtId="3" fontId="34" fillId="35" borderId="45" xfId="0" applyNumberFormat="1" applyFont="1" applyFill="1" applyBorder="1" applyAlignment="1">
      <alignment horizontal="center" vertical="top" wrapText="1"/>
    </xf>
    <xf numFmtId="0" fontId="16" fillId="23" borderId="43" xfId="34" applyFont="1" applyFill="1" applyBorder="1" applyAlignment="1">
      <alignment horizontal="center" vertical="top" wrapText="1"/>
    </xf>
    <xf numFmtId="0" fontId="16" fillId="23" borderId="44" xfId="34" applyFont="1" applyFill="1" applyBorder="1" applyAlignment="1">
      <alignment horizontal="center" vertical="top" wrapText="1"/>
    </xf>
    <xf numFmtId="0" fontId="16" fillId="23" borderId="45" xfId="34" applyFont="1" applyFill="1" applyBorder="1" applyAlignment="1">
      <alignment horizontal="center" vertical="top" wrapText="1"/>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Heading 2" xfId="28"/>
    <cellStyle name="Heading 3" xfId="29"/>
    <cellStyle name="Millares" xfId="30" builtinId="3"/>
    <cellStyle name="Millares 2" xfId="38"/>
    <cellStyle name="Millares 5" xfId="40"/>
    <cellStyle name="Neutral" xfId="31" builtinId="28" customBuiltin="1"/>
    <cellStyle name="Normal" xfId="0" builtinId="0"/>
    <cellStyle name="Normal 2" xfId="32"/>
    <cellStyle name="Normal 6" xfId="39"/>
    <cellStyle name="Normal 9" xfId="33"/>
    <cellStyle name="Normal_Hoja1" xfId="34"/>
    <cellStyle name="Output" xfId="35"/>
    <cellStyle name="Porcentaje" xfId="42" builtinId="5"/>
    <cellStyle name="Porcentaje 2 2" xfId="41"/>
    <cellStyle name="Title" xfId="36"/>
    <cellStyle name="Total" xfId="37" builtinId="25" customBuiltin="1"/>
  </cellStyles>
  <dxfs count="0"/>
  <tableStyles count="0" defaultTableStyle="TableStyleMedium2" defaultPivotStyle="PivotStyleLight16"/>
  <colors>
    <mruColors>
      <color rgb="FFCC99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85725</xdr:rowOff>
    </xdr:from>
    <xdr:to>
      <xdr:col>0</xdr:col>
      <xdr:colOff>1285875</xdr:colOff>
      <xdr:row>5</xdr:row>
      <xdr:rowOff>19050</xdr:rowOff>
    </xdr:to>
    <xdr:pic>
      <xdr:nvPicPr>
        <xdr:cNvPr id="2" name="Imagen 1"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85725"/>
          <a:ext cx="12573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93604</xdr:colOff>
      <xdr:row>0</xdr:row>
      <xdr:rowOff>92000</xdr:rowOff>
    </xdr:from>
    <xdr:to>
      <xdr:col>1</xdr:col>
      <xdr:colOff>1145619</xdr:colOff>
      <xdr:row>4</xdr:row>
      <xdr:rowOff>95249</xdr:rowOff>
    </xdr:to>
    <xdr:pic>
      <xdr:nvPicPr>
        <xdr:cNvPr id="2" name="Picture 17" descr="logo nuevo contraloria">
          <a:extLst>
            <a:ext uri="{FF2B5EF4-FFF2-40B4-BE49-F238E27FC236}">
              <a16:creationId xmlns:a16="http://schemas.microsoft.com/office/drawing/2014/main" xmlns="" id="{00000000-0008-0000-0000-00005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04" y="92000"/>
          <a:ext cx="1587796" cy="1122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atalinasaenzh@hot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topLeftCell="A13" zoomScale="80" zoomScaleNormal="80" workbookViewId="0">
      <selection activeCell="C39" sqref="C39"/>
    </sheetView>
  </sheetViews>
  <sheetFormatPr baseColWidth="10" defaultRowHeight="12.75" x14ac:dyDescent="0.2"/>
  <cols>
    <col min="1" max="1" width="18.42578125" customWidth="1"/>
    <col min="2" max="2" width="26.5703125" customWidth="1"/>
    <col min="3" max="3" width="18.85546875" customWidth="1"/>
    <col min="4" max="4" width="17.85546875" customWidth="1"/>
    <col min="5" max="5" width="17" bestFit="1" customWidth="1"/>
    <col min="6" max="6" width="17.5703125" bestFit="1" customWidth="1"/>
    <col min="7" max="7" width="18.85546875" customWidth="1"/>
    <col min="8" max="8" width="16.140625" customWidth="1"/>
    <col min="9" max="9" width="17.140625" customWidth="1"/>
    <col min="10" max="10" width="18.7109375" customWidth="1"/>
    <col min="11" max="11" width="18.42578125" customWidth="1"/>
    <col min="12" max="12" width="20.7109375" bestFit="1" customWidth="1"/>
    <col min="13" max="13" width="12.85546875" bestFit="1" customWidth="1"/>
  </cols>
  <sheetData>
    <row r="1" spans="1:10" ht="12.75" customHeight="1" x14ac:dyDescent="0.2">
      <c r="A1" s="63"/>
      <c r="B1" s="563"/>
      <c r="C1" s="564"/>
      <c r="D1" s="564"/>
      <c r="E1" s="564"/>
      <c r="F1" s="564"/>
      <c r="G1" s="290"/>
      <c r="H1" s="290"/>
      <c r="I1" s="17"/>
      <c r="J1" s="17"/>
    </row>
    <row r="2" spans="1:10" ht="15" customHeight="1" x14ac:dyDescent="0.2">
      <c r="A2" s="64"/>
      <c r="B2" s="565"/>
      <c r="C2" s="566"/>
      <c r="D2" s="566"/>
      <c r="E2" s="566"/>
      <c r="F2" s="566"/>
      <c r="G2" s="291"/>
      <c r="H2" s="291"/>
      <c r="I2" s="20"/>
      <c r="J2" s="20"/>
    </row>
    <row r="3" spans="1:10" ht="15.75" customHeight="1" x14ac:dyDescent="0.2">
      <c r="A3" s="64"/>
      <c r="B3" s="565" t="s">
        <v>243</v>
      </c>
      <c r="C3" s="566"/>
      <c r="D3" s="566"/>
      <c r="E3" s="566"/>
      <c r="F3" s="566"/>
      <c r="G3" s="291"/>
      <c r="H3" s="291"/>
      <c r="I3" s="20"/>
      <c r="J3" s="20"/>
    </row>
    <row r="4" spans="1:10" ht="15" customHeight="1" x14ac:dyDescent="0.2">
      <c r="A4" s="64"/>
      <c r="B4" s="565" t="s">
        <v>218</v>
      </c>
      <c r="C4" s="566"/>
      <c r="D4" s="566"/>
      <c r="E4" s="566"/>
      <c r="F4" s="566"/>
      <c r="G4" s="291"/>
      <c r="H4" s="291"/>
      <c r="I4" s="20"/>
      <c r="J4" s="20"/>
    </row>
    <row r="5" spans="1:10" ht="15" customHeight="1" x14ac:dyDescent="0.2">
      <c r="A5" s="64"/>
      <c r="B5" s="64"/>
      <c r="C5" s="20"/>
      <c r="D5" s="20"/>
      <c r="E5" s="20"/>
      <c r="F5" s="20"/>
      <c r="G5" s="20"/>
      <c r="H5" s="20"/>
      <c r="I5" s="20"/>
      <c r="J5" s="20"/>
    </row>
    <row r="6" spans="1:10" ht="17.25" customHeight="1" thickBot="1" x14ac:dyDescent="0.25">
      <c r="A6" s="64"/>
      <c r="B6" s="306"/>
      <c r="C6" s="72"/>
      <c r="D6" s="72"/>
      <c r="E6" s="72"/>
      <c r="F6" s="72"/>
      <c r="G6" s="72"/>
      <c r="H6" s="72"/>
      <c r="I6" s="72"/>
      <c r="J6" s="72"/>
    </row>
    <row r="7" spans="1:10" ht="21" customHeight="1" thickBot="1" x14ac:dyDescent="0.25">
      <c r="A7" s="283" t="s">
        <v>819</v>
      </c>
      <c r="B7" s="284"/>
      <c r="C7" s="284"/>
      <c r="D7" s="284"/>
      <c r="E7" s="284"/>
      <c r="F7" s="284"/>
      <c r="G7" s="284"/>
      <c r="H7" s="284"/>
      <c r="I7" s="284"/>
      <c r="J7" s="284"/>
    </row>
    <row r="8" spans="1:10" ht="147" customHeight="1" x14ac:dyDescent="0.2">
      <c r="A8" s="281" t="s">
        <v>219</v>
      </c>
      <c r="B8" s="281" t="s">
        <v>220</v>
      </c>
      <c r="C8" s="281" t="s">
        <v>518</v>
      </c>
      <c r="D8" s="281" t="s">
        <v>519</v>
      </c>
      <c r="E8" s="281" t="s">
        <v>520</v>
      </c>
      <c r="F8" s="282" t="s">
        <v>521</v>
      </c>
      <c r="G8" s="282" t="s">
        <v>788</v>
      </c>
      <c r="H8" s="282" t="s">
        <v>789</v>
      </c>
      <c r="I8" s="282" t="s">
        <v>825</v>
      </c>
      <c r="J8" s="282" t="s">
        <v>790</v>
      </c>
    </row>
    <row r="9" spans="1:10" s="23" customFormat="1" ht="13.5" thickBot="1" x14ac:dyDescent="0.25">
      <c r="A9" s="21">
        <v>1</v>
      </c>
      <c r="B9" s="21">
        <v>2</v>
      </c>
      <c r="C9" s="21">
        <v>3</v>
      </c>
      <c r="D9" s="21">
        <v>4</v>
      </c>
      <c r="E9" s="21">
        <v>5</v>
      </c>
      <c r="F9" s="21">
        <v>6</v>
      </c>
      <c r="G9" s="21">
        <v>7</v>
      </c>
      <c r="H9" s="22">
        <v>8</v>
      </c>
      <c r="I9" s="21">
        <v>9</v>
      </c>
      <c r="J9" s="259">
        <v>10</v>
      </c>
    </row>
    <row r="10" spans="1:10" s="26" customFormat="1" ht="30.75" customHeight="1" thickBot="1" x14ac:dyDescent="0.25">
      <c r="A10" s="24">
        <v>31102</v>
      </c>
      <c r="B10" s="25" t="s">
        <v>221</v>
      </c>
      <c r="C10" s="236">
        <f t="shared" ref="C10:J10" si="0">SUM(C11:C12)</f>
        <v>580000000</v>
      </c>
      <c r="D10" s="236">
        <f t="shared" si="0"/>
        <v>483141360</v>
      </c>
      <c r="E10" s="236">
        <f>SUM(E11:E12)</f>
        <v>166293690</v>
      </c>
      <c r="F10" s="236">
        <f>SUM(F11:F12)</f>
        <v>48720000</v>
      </c>
      <c r="G10" s="236">
        <f t="shared" si="0"/>
        <v>364986310</v>
      </c>
      <c r="H10" s="237">
        <f t="shared" si="0"/>
        <v>48138640</v>
      </c>
      <c r="I10" s="238">
        <f t="shared" si="0"/>
        <v>364986310</v>
      </c>
      <c r="J10" s="236">
        <f t="shared" si="0"/>
        <v>215013690</v>
      </c>
    </row>
    <row r="11" spans="1:10" s="29" customFormat="1" ht="21.75" customHeight="1" x14ac:dyDescent="0.2">
      <c r="A11" s="27">
        <v>311020301</v>
      </c>
      <c r="B11" s="28" t="s">
        <v>80</v>
      </c>
      <c r="C11" s="384">
        <v>500000000</v>
      </c>
      <c r="D11" s="372">
        <f>+'PLAN DE ADQUISICIONES 2016'!I44+'PLAN DE ADQUISICIONES 2016'!I64+'PLAN DE ADQUISICIONES 2016'!I65+'PLAN DE ADQUISICIONES 2016'!I82+'PLAN DE ADQUISICIONES 2016'!I84+'PLAN DE ADQUISICIONES 2016'!I100+'PLAN DE ADQUISICIONES 2016'!I138+'PLAN DE ADQUISICIONES 2016'!I139+'PLAN DE ADQUISICIONES 2016'!I140+'PLAN DE ADQUISICIONES 2016'!I141+'PLAN DE ADQUISICIONES 2016'!I142+'PLAN DE ADQUISICIONES 2016'!I143+'PLAN DE ADQUISICIONES 2016'!I144+'PLAN DE ADQUISICIONES 2016'!I145+'PLAN DE ADQUISICIONES 2016'!I146</f>
        <v>483141360</v>
      </c>
      <c r="E11" s="372">
        <f>+'PLAN DE ADQUISICIONES 2016'!J44+'PLAN DE ADQUISICIONES 2016'!J64+'PLAN DE ADQUISICIONES 2016'!J65+'PLAN DE ADQUISICIONES 2016'!J82+'PLAN DE ADQUISICIONES 2016'!J84+'PLAN DE ADQUISICIONES 2016'!J100+'PLAN DE ADQUISICIONES 2016'!J138+'PLAN DE ADQUISICIONES 2016'!J139+'PLAN DE ADQUISICIONES 2016'!J140+'PLAN DE ADQUISICIONES 2016'!J141+'PLAN DE ADQUISICIONES 2016'!J142+'PLAN DE ADQUISICIONES 2016'!J143+'PLAN DE ADQUISICIONES 2016'!J144+'PLAN DE ADQUISICIONES 2016'!J145+'PLAN DE ADQUISICIONES 2016'!J146</f>
        <v>166293690</v>
      </c>
      <c r="F11" s="372">
        <f>'ADICIONES A CONTRATOS'!H8</f>
        <v>24000000</v>
      </c>
      <c r="G11" s="372">
        <f>+C11-E11-F11</f>
        <v>309706310</v>
      </c>
      <c r="H11" s="374">
        <f>+C11-D11-F11</f>
        <v>-7141360</v>
      </c>
      <c r="I11" s="385">
        <v>309706310</v>
      </c>
      <c r="J11" s="386">
        <f>C11-I11</f>
        <v>190293690</v>
      </c>
    </row>
    <row r="12" spans="1:10" s="29" customFormat="1" ht="30.75" thickBot="1" x14ac:dyDescent="0.25">
      <c r="A12" s="30">
        <v>3110204</v>
      </c>
      <c r="B12" s="31" t="s">
        <v>222</v>
      </c>
      <c r="C12" s="387">
        <v>80000000</v>
      </c>
      <c r="D12" s="388">
        <v>0</v>
      </c>
      <c r="E12" s="388">
        <v>0</v>
      </c>
      <c r="F12" s="389">
        <f>'ADICIONES A CONTRATOS'!H7+'ADICIONES A CONTRATOS'!H9+'ADICIONES A CONTRATOS'!H12</f>
        <v>24720000</v>
      </c>
      <c r="G12" s="372">
        <f>+C12-E12-F12</f>
        <v>55280000</v>
      </c>
      <c r="H12" s="374">
        <f>+C12-D12-F12</f>
        <v>55280000</v>
      </c>
      <c r="I12" s="385">
        <v>55280000</v>
      </c>
      <c r="J12" s="386">
        <f>C12-I12</f>
        <v>24720000</v>
      </c>
    </row>
    <row r="13" spans="1:10" s="26" customFormat="1" ht="30.75" thickBot="1" x14ac:dyDescent="0.25">
      <c r="A13" s="24">
        <v>312</v>
      </c>
      <c r="B13" s="32" t="s">
        <v>223</v>
      </c>
      <c r="C13" s="33">
        <f t="shared" ref="C13:J13" si="1">SUM(C14:C38)-(C14+C20+C25+C27+C29+C35)</f>
        <v>4884800000</v>
      </c>
      <c r="D13" s="33">
        <f t="shared" si="1"/>
        <v>3752616144</v>
      </c>
      <c r="E13" s="33">
        <f>SUM(E14:E38)-(E14+E20+E25+E27+E29+E35)</f>
        <v>588730923</v>
      </c>
      <c r="F13" s="33">
        <f>SUM(F14:F38)-(F14+F20+F25+F27+F29+F35)</f>
        <v>308305681</v>
      </c>
      <c r="G13" s="33">
        <f t="shared" si="1"/>
        <v>3987763396</v>
      </c>
      <c r="H13" s="35">
        <f t="shared" si="1"/>
        <v>823878175</v>
      </c>
      <c r="I13" s="36">
        <f t="shared" si="1"/>
        <v>2141005562</v>
      </c>
      <c r="J13" s="33">
        <f t="shared" si="1"/>
        <v>2743794438</v>
      </c>
    </row>
    <row r="14" spans="1:10" s="26" customFormat="1" ht="16.5" thickBot="1" x14ac:dyDescent="0.25">
      <c r="A14" s="24">
        <v>31201</v>
      </c>
      <c r="B14" s="34" t="s">
        <v>119</v>
      </c>
      <c r="C14" s="33">
        <f t="shared" ref="C14:J14" si="2">SUM(C15:C19)</f>
        <v>832126000</v>
      </c>
      <c r="D14" s="33">
        <f t="shared" si="2"/>
        <v>784840904</v>
      </c>
      <c r="E14" s="33">
        <f t="shared" si="2"/>
        <v>176620000</v>
      </c>
      <c r="F14" s="33">
        <f t="shared" si="2"/>
        <v>700000</v>
      </c>
      <c r="G14" s="33">
        <f t="shared" si="2"/>
        <v>654806000</v>
      </c>
      <c r="H14" s="35">
        <f t="shared" si="2"/>
        <v>46585096</v>
      </c>
      <c r="I14" s="36">
        <f t="shared" si="2"/>
        <v>560825536</v>
      </c>
      <c r="J14" s="33">
        <f t="shared" si="2"/>
        <v>271300464</v>
      </c>
    </row>
    <row r="15" spans="1:10" s="29" customFormat="1" ht="15" x14ac:dyDescent="0.2">
      <c r="A15" s="30">
        <v>3120101</v>
      </c>
      <c r="B15" s="28" t="s">
        <v>224</v>
      </c>
      <c r="C15" s="376">
        <v>95000000</v>
      </c>
      <c r="D15" s="373">
        <f>+'PLAN DE ADQUISICIONES 2016'!I9+'PLAN DE ADQUISICIONES 2016'!I10+'PLAN DE ADQUISICIONES 2016'!I11+'PLAN DE ADQUISICIONES 2016'!I12+'PLAN DE ADQUISICIONES 2016'!I13+'PLAN DE ADQUISICIONES 2016'!I14</f>
        <v>95000000</v>
      </c>
      <c r="E15" s="373">
        <f>+'PLAN DE ADQUISICIONES 2016'!J9+'PLAN DE ADQUISICIONES 2016'!J10+'PLAN DE ADQUISICIONES 2016'!J11+'PLAN DE ADQUISICIONES 2016'!J12+'PLAN DE ADQUISICIONES 2016'!J13+'PLAN DE ADQUISICIONES 2016'!J14</f>
        <v>29514458</v>
      </c>
      <c r="F15" s="373">
        <f>'ADICIONES A CONTRATOS'!H6</f>
        <v>700000</v>
      </c>
      <c r="G15" s="372">
        <f>+C15-E15-F15</f>
        <v>64785542</v>
      </c>
      <c r="H15" s="374">
        <f>+C15-D15-F15</f>
        <v>-700000</v>
      </c>
      <c r="I15" s="379">
        <v>50979078</v>
      </c>
      <c r="J15" s="380">
        <f>+C15-I15</f>
        <v>44020922</v>
      </c>
    </row>
    <row r="16" spans="1:10" s="29" customFormat="1" ht="15" x14ac:dyDescent="0.2">
      <c r="A16" s="27">
        <v>3120102</v>
      </c>
      <c r="B16" s="31" t="s">
        <v>159</v>
      </c>
      <c r="C16" s="377">
        <v>187839000</v>
      </c>
      <c r="D16" s="375">
        <f>+'PLAN DE ADQUISICIONES 2016'!I75+'PLAN DE ADQUISICIONES 2016'!I78+'PLAN DE ADQUISICIONES 2016'!I91</f>
        <v>158658510</v>
      </c>
      <c r="E16" s="375">
        <f>+'PLAN DE ADQUISICIONES 2016'!J75+'PLAN DE ADQUISICIONES 2016'!J78+'PLAN DE ADQUISICIONES 2016'!J91</f>
        <v>38787510</v>
      </c>
      <c r="F16" s="375">
        <v>0</v>
      </c>
      <c r="G16" s="372">
        <f t="shared" ref="G16:G19" si="3">+C16-E16-F16</f>
        <v>149051490</v>
      </c>
      <c r="H16" s="374">
        <f t="shared" ref="H16:H19" si="4">+C16-D16-F16</f>
        <v>29180490</v>
      </c>
      <c r="I16" s="382">
        <v>136877490</v>
      </c>
      <c r="J16" s="380">
        <f t="shared" ref="J16:J18" si="5">+C16-I16</f>
        <v>50961510</v>
      </c>
    </row>
    <row r="17" spans="1:10" s="29" customFormat="1" ht="30" x14ac:dyDescent="0.2">
      <c r="A17" s="27">
        <v>3120103</v>
      </c>
      <c r="B17" s="31" t="s">
        <v>225</v>
      </c>
      <c r="C17" s="377">
        <v>158860000</v>
      </c>
      <c r="D17" s="375">
        <f>+'PLAN DE ADQUISICIONES 2016'!I87+'PLAN DE ADQUISICIONES 2016'!I89+'PLAN DE ADQUISICIONES 2016'!I90</f>
        <v>152029032</v>
      </c>
      <c r="E17" s="375">
        <f>+'PLAN DE ADQUISICIONES 2016'!J87+'PLAN DE ADQUISICIONES 2016'!J89+'PLAN DE ADQUISICIONES 2016'!J90</f>
        <v>108318032</v>
      </c>
      <c r="F17" s="375">
        <v>0</v>
      </c>
      <c r="G17" s="372">
        <f t="shared" si="3"/>
        <v>50541968</v>
      </c>
      <c r="H17" s="374">
        <f t="shared" si="4"/>
        <v>6830968</v>
      </c>
      <c r="I17" s="382">
        <v>50541968</v>
      </c>
      <c r="J17" s="380">
        <f t="shared" si="5"/>
        <v>108318032</v>
      </c>
    </row>
    <row r="18" spans="1:10" s="29" customFormat="1" ht="15" x14ac:dyDescent="0.2">
      <c r="A18" s="27">
        <v>3120104</v>
      </c>
      <c r="B18" s="31" t="s">
        <v>226</v>
      </c>
      <c r="C18" s="377">
        <v>367927000</v>
      </c>
      <c r="D18" s="375">
        <f>+'PLAN DE ADQUISICIONES 2016'!I76+'PLAN DE ADQUISICIONES 2016'!I85+'PLAN DE ADQUISICIONES 2016'!I86</f>
        <v>361153362</v>
      </c>
      <c r="E18" s="375">
        <f>+'PLAN DE ADQUISICIONES 2016'!J76+'PLAN DE ADQUISICIONES 2016'!J85+'PLAN DE ADQUISICIONES 2016'!J86</f>
        <v>0</v>
      </c>
      <c r="F18" s="375">
        <v>0</v>
      </c>
      <c r="G18" s="372">
        <f t="shared" si="3"/>
        <v>367927000</v>
      </c>
      <c r="H18" s="374">
        <f t="shared" si="4"/>
        <v>6773638</v>
      </c>
      <c r="I18" s="382">
        <v>299927000</v>
      </c>
      <c r="J18" s="380">
        <f t="shared" si="5"/>
        <v>68000000</v>
      </c>
    </row>
    <row r="19" spans="1:10" s="29" customFormat="1" ht="15.75" thickBot="1" x14ac:dyDescent="0.25">
      <c r="A19" s="37">
        <v>3120105</v>
      </c>
      <c r="B19" s="38" t="s">
        <v>129</v>
      </c>
      <c r="C19" s="378">
        <v>22500000</v>
      </c>
      <c r="D19" s="381">
        <f>+'PLAN DE ADQUISICIONES 2016'!I83</f>
        <v>18000000</v>
      </c>
      <c r="E19" s="381">
        <f>+'PLAN DE ADQUISICIONES 2016'!J83</f>
        <v>0</v>
      </c>
      <c r="F19" s="375">
        <v>0</v>
      </c>
      <c r="G19" s="372">
        <f t="shared" si="3"/>
        <v>22500000</v>
      </c>
      <c r="H19" s="374">
        <f t="shared" si="4"/>
        <v>4500000</v>
      </c>
      <c r="I19" s="383">
        <v>22500000</v>
      </c>
      <c r="J19" s="380">
        <f>+C19-I19</f>
        <v>0</v>
      </c>
    </row>
    <row r="20" spans="1:10" s="26" customFormat="1" ht="30.75" customHeight="1" thickBot="1" x14ac:dyDescent="0.25">
      <c r="A20" s="24">
        <v>31202</v>
      </c>
      <c r="B20" s="32" t="s">
        <v>227</v>
      </c>
      <c r="C20" s="33">
        <f t="shared" ref="C20:J20" si="6">SUM(C21:C38)-(C25+C27+C29+C35)</f>
        <v>4052674000</v>
      </c>
      <c r="D20" s="33">
        <f t="shared" si="6"/>
        <v>2967775240</v>
      </c>
      <c r="E20" s="33">
        <f>SUM(E21:E38)-(E25+E27+E29+E35)</f>
        <v>412110923</v>
      </c>
      <c r="F20" s="33">
        <f>SUM(F21:F38)-(F25+F27+F29+F35)</f>
        <v>307605681</v>
      </c>
      <c r="G20" s="33">
        <f t="shared" si="6"/>
        <v>3332957396</v>
      </c>
      <c r="H20" s="35">
        <f t="shared" si="6"/>
        <v>777293079</v>
      </c>
      <c r="I20" s="36">
        <f t="shared" si="6"/>
        <v>1580180026</v>
      </c>
      <c r="J20" s="33">
        <f t="shared" si="6"/>
        <v>2472493974</v>
      </c>
    </row>
    <row r="21" spans="1:10" s="29" customFormat="1" ht="15" x14ac:dyDescent="0.2">
      <c r="A21" s="30">
        <v>3120201</v>
      </c>
      <c r="B21" s="39" t="s">
        <v>172</v>
      </c>
      <c r="C21" s="376">
        <v>141213000</v>
      </c>
      <c r="D21" s="373">
        <f>+'PLAN DE ADQUISICIONES 2016'!I96</f>
        <v>72351180</v>
      </c>
      <c r="E21" s="373">
        <f>+'PLAN DE ADQUISICIONES 2016'!J96</f>
        <v>72351180</v>
      </c>
      <c r="F21" s="375">
        <v>0</v>
      </c>
      <c r="G21" s="372">
        <f t="shared" ref="G21" si="7">+C21-E21-F21</f>
        <v>68861820</v>
      </c>
      <c r="H21" s="374">
        <f t="shared" ref="H21" si="8">+C21-D21-F21</f>
        <v>68861820</v>
      </c>
      <c r="I21" s="383">
        <v>68861820</v>
      </c>
      <c r="J21" s="380">
        <f>+C21-I21</f>
        <v>72351180</v>
      </c>
    </row>
    <row r="22" spans="1:10" s="29" customFormat="1" ht="30" x14ac:dyDescent="0.2">
      <c r="A22" s="27">
        <v>3120202</v>
      </c>
      <c r="B22" s="40" t="s">
        <v>228</v>
      </c>
      <c r="C22" s="377">
        <v>30000000</v>
      </c>
      <c r="D22" s="375">
        <f>+'PLAN DE ADQUISICIONES 2016'!I7</f>
        <v>26185877</v>
      </c>
      <c r="E22" s="375">
        <f>+'PLAN DE ADQUISICIONES 2016'!J7</f>
        <v>0</v>
      </c>
      <c r="F22" s="375">
        <v>0</v>
      </c>
      <c r="G22" s="372">
        <f t="shared" ref="G22:G24" si="9">+C22-E22-F22</f>
        <v>30000000</v>
      </c>
      <c r="H22" s="374">
        <f t="shared" ref="H22:H24" si="10">+C22-D22-F22</f>
        <v>3814123</v>
      </c>
      <c r="I22" s="383">
        <v>23511441</v>
      </c>
      <c r="J22" s="380">
        <f t="shared" ref="J22:J24" si="11">+C22-I22</f>
        <v>6488559</v>
      </c>
    </row>
    <row r="23" spans="1:10" s="29" customFormat="1" ht="30" x14ac:dyDescent="0.2">
      <c r="A23" s="27">
        <v>3120203</v>
      </c>
      <c r="B23" s="41" t="s">
        <v>162</v>
      </c>
      <c r="C23" s="390">
        <v>224254000</v>
      </c>
      <c r="D23" s="381">
        <f>+'PLAN DE ADQUISICIONES 2016'!I92+'PLAN DE ADQUISICIONES 2016'!I93</f>
        <v>57747739</v>
      </c>
      <c r="E23" s="381">
        <f>+'PLAN DE ADQUISICIONES 2016'!J92+'PLAN DE ADQUISICIONES 2016'!J93</f>
        <v>4747739</v>
      </c>
      <c r="F23" s="375">
        <v>0</v>
      </c>
      <c r="G23" s="372">
        <f t="shared" si="9"/>
        <v>219506261</v>
      </c>
      <c r="H23" s="374">
        <f t="shared" si="10"/>
        <v>166506261</v>
      </c>
      <c r="I23" s="383">
        <v>88686891</v>
      </c>
      <c r="J23" s="380">
        <f t="shared" si="11"/>
        <v>135567109</v>
      </c>
    </row>
    <row r="24" spans="1:10" s="29" customFormat="1" ht="31.5" customHeight="1" x14ac:dyDescent="0.2">
      <c r="A24" s="37">
        <v>3120204</v>
      </c>
      <c r="B24" s="41" t="s">
        <v>229</v>
      </c>
      <c r="C24" s="390">
        <v>112262000</v>
      </c>
      <c r="D24" s="381">
        <f>+'PLAN DE ADQUISICIONES 2016'!I66+'PLAN DE ADQUISICIONES 2016'!I68+'PLAN DE ADQUISICIONES 2016'!I69+'PLAN DE ADQUISICIONES 2016'!I70+'PLAN DE ADQUISICIONES 2016'!I71+'PLAN DE ADQUISICIONES 2016'!I72+'PLAN DE ADQUISICIONES 2016'!I94</f>
        <v>131730000</v>
      </c>
      <c r="E24" s="381">
        <f>+'PLAN DE ADQUISICIONES 2016'!J66+'PLAN DE ADQUISICIONES 2016'!J68+'PLAN DE ADQUISICIONES 2016'!J69+'PLAN DE ADQUISICIONES 2016'!J70+'PLAN DE ADQUISICIONES 2016'!J71+'PLAN DE ADQUISICIONES 2016'!J72+'PLAN DE ADQUISICIONES 2016'!J94</f>
        <v>69618151</v>
      </c>
      <c r="F24" s="375">
        <v>0</v>
      </c>
      <c r="G24" s="372">
        <f t="shared" si="9"/>
        <v>42643849</v>
      </c>
      <c r="H24" s="374">
        <f t="shared" si="10"/>
        <v>-19468000</v>
      </c>
      <c r="I24" s="383">
        <v>25841938</v>
      </c>
      <c r="J24" s="380">
        <f t="shared" si="11"/>
        <v>86420062</v>
      </c>
    </row>
    <row r="25" spans="1:10" s="26" customFormat="1" ht="31.5" x14ac:dyDescent="0.2">
      <c r="A25" s="42">
        <v>3120205</v>
      </c>
      <c r="B25" s="43" t="s">
        <v>230</v>
      </c>
      <c r="C25" s="44">
        <f t="shared" ref="C25:J25" si="12">SUM(C26)</f>
        <v>1668000000</v>
      </c>
      <c r="D25" s="44">
        <f t="shared" si="12"/>
        <v>1122565444</v>
      </c>
      <c r="E25" s="391">
        <f>SUM(E26)</f>
        <v>0</v>
      </c>
      <c r="F25" s="392">
        <f>SUM(F26)</f>
        <v>307605681</v>
      </c>
      <c r="G25" s="392">
        <f t="shared" si="12"/>
        <v>1360394319</v>
      </c>
      <c r="H25" s="392">
        <f t="shared" si="12"/>
        <v>237828875</v>
      </c>
      <c r="I25" s="44">
        <f t="shared" si="12"/>
        <v>204445436</v>
      </c>
      <c r="J25" s="44">
        <f t="shared" si="12"/>
        <v>1463554564</v>
      </c>
    </row>
    <row r="26" spans="1:10" s="29" customFormat="1" ht="17.25" customHeight="1" x14ac:dyDescent="0.2">
      <c r="A26" s="30">
        <v>312020501</v>
      </c>
      <c r="B26" s="31" t="s">
        <v>84</v>
      </c>
      <c r="C26" s="390">
        <v>1668000000</v>
      </c>
      <c r="D26" s="381">
        <f>+'PLAN DE ADQUISICIONES 2016'!I40+'PLAN DE ADQUISICIONES 2016'!I41+'PLAN DE ADQUISICIONES 2016'!I77+'PLAN DE ADQUISICIONES 2016'!I88+'PLAN DE ADQUISICIONES 2016'!I95+'PLAN DE ADQUISICIONES 2016'!I97+'PLAN DE ADQUISICIONES 2016'!I98+'PLAN DE ADQUISICIONES 2016'!I99+'PLAN DE ADQUISICIONES 2016'!I131</f>
        <v>1122565444</v>
      </c>
      <c r="E26" s="381">
        <f>+'PLAN DE ADQUISICIONES 2016'!J40+'PLAN DE ADQUISICIONES 2016'!J41+'PLAN DE ADQUISICIONES 2016'!J77+'PLAN DE ADQUISICIONES 2016'!J88+'PLAN DE ADQUISICIONES 2016'!J95+'PLAN DE ADQUISICIONES 2016'!J97+'PLAN DE ADQUISICIONES 2016'!J98+'PLAN DE ADQUISICIONES 2016'!J99+'PLAN DE ADQUISICIONES 2016'!J131</f>
        <v>0</v>
      </c>
      <c r="F26" s="435">
        <f>+'ADICIONES A CONTRATOS'!H10</f>
        <v>307605681</v>
      </c>
      <c r="G26" s="372">
        <f t="shared" ref="G26" si="13">+C26-E26-F26</f>
        <v>1360394319</v>
      </c>
      <c r="H26" s="374">
        <f t="shared" ref="H26" si="14">+C26-D26-F26</f>
        <v>237828875</v>
      </c>
      <c r="I26" s="383">
        <v>204445436</v>
      </c>
      <c r="J26" s="380">
        <f t="shared" ref="J26:J28" si="15">+C26-I26</f>
        <v>1463554564</v>
      </c>
    </row>
    <row r="27" spans="1:10" s="26" customFormat="1" ht="15.75" x14ac:dyDescent="0.2">
      <c r="A27" s="42">
        <v>3120206</v>
      </c>
      <c r="B27" s="43" t="s">
        <v>231</v>
      </c>
      <c r="C27" s="44">
        <f t="shared" ref="C27:J27" si="16">SUM(C28)</f>
        <v>500000000</v>
      </c>
      <c r="D27" s="44">
        <f t="shared" si="16"/>
        <v>400000000</v>
      </c>
      <c r="E27" s="44">
        <f>SUM(E28)</f>
        <v>0</v>
      </c>
      <c r="F27" s="44">
        <f>SUM(F28)</f>
        <v>0</v>
      </c>
      <c r="G27" s="44">
        <f t="shared" si="16"/>
        <v>500000000</v>
      </c>
      <c r="H27" s="258">
        <f t="shared" si="16"/>
        <v>100000000</v>
      </c>
      <c r="I27" s="46">
        <f t="shared" si="16"/>
        <v>500000000</v>
      </c>
      <c r="J27" s="46">
        <f t="shared" si="16"/>
        <v>0</v>
      </c>
    </row>
    <row r="28" spans="1:10" s="29" customFormat="1" ht="15.75" customHeight="1" x14ac:dyDescent="0.2">
      <c r="A28" s="27">
        <v>312020601</v>
      </c>
      <c r="B28" s="31" t="s">
        <v>130</v>
      </c>
      <c r="C28" s="390">
        <v>500000000</v>
      </c>
      <c r="D28" s="378">
        <f>+'PLAN DE ADQUISICIONES 2016'!I79+'PLAN DE ADQUISICIONES 2016'!I80</f>
        <v>400000000</v>
      </c>
      <c r="E28" s="378">
        <f>+'PLAN DE ADQUISICIONES 2016'!J79+'PLAN DE ADQUISICIONES 2016'!J80</f>
        <v>0</v>
      </c>
      <c r="F28" s="378">
        <v>0</v>
      </c>
      <c r="G28" s="372">
        <f t="shared" ref="G28" si="17">+C28-E28-F28</f>
        <v>500000000</v>
      </c>
      <c r="H28" s="374">
        <f t="shared" ref="H28" si="18">+C28-D28-F28</f>
        <v>100000000</v>
      </c>
      <c r="I28" s="382">
        <v>500000000</v>
      </c>
      <c r="J28" s="380">
        <f t="shared" si="15"/>
        <v>0</v>
      </c>
    </row>
    <row r="29" spans="1:10" s="26" customFormat="1" ht="15.75" x14ac:dyDescent="0.2">
      <c r="A29" s="42">
        <v>3120209</v>
      </c>
      <c r="B29" s="43" t="s">
        <v>232</v>
      </c>
      <c r="C29" s="47">
        <f t="shared" ref="C29:J29" si="19">SUM(C30:C31)</f>
        <v>485000000</v>
      </c>
      <c r="D29" s="47">
        <f t="shared" si="19"/>
        <v>276250000</v>
      </c>
      <c r="E29" s="47">
        <f>SUM(E30:E31)</f>
        <v>0</v>
      </c>
      <c r="F29" s="47">
        <f>SUM(F30:F31)</f>
        <v>0</v>
      </c>
      <c r="G29" s="47">
        <f t="shared" si="19"/>
        <v>485000000</v>
      </c>
      <c r="H29" s="48">
        <f t="shared" si="19"/>
        <v>208750000</v>
      </c>
      <c r="I29" s="45">
        <f t="shared" si="19"/>
        <v>102643800</v>
      </c>
      <c r="J29" s="47">
        <f t="shared" si="19"/>
        <v>382356200</v>
      </c>
    </row>
    <row r="30" spans="1:10" s="29" customFormat="1" ht="14.25" customHeight="1" x14ac:dyDescent="0.2">
      <c r="A30" s="27">
        <v>312020901</v>
      </c>
      <c r="B30" s="28" t="s">
        <v>94</v>
      </c>
      <c r="C30" s="376">
        <v>425000000</v>
      </c>
      <c r="D30" s="380">
        <f>+'PLAN DE ADQUISICIONES 2016'!I42+'PLAN DE ADQUISICIONES 2016'!I43</f>
        <v>276250000</v>
      </c>
      <c r="E30" s="380">
        <f>+'PLAN DE ADQUISICIONES 2016'!J42+'PLAN DE ADQUISICIONES 2016'!J43</f>
        <v>0</v>
      </c>
      <c r="F30" s="375">
        <v>0</v>
      </c>
      <c r="G30" s="372">
        <f t="shared" ref="G30" si="20">+C30-E30-F30</f>
        <v>425000000</v>
      </c>
      <c r="H30" s="374">
        <f t="shared" ref="H30" si="21">+C30-D30-F30</f>
        <v>148750000</v>
      </c>
      <c r="I30" s="382">
        <v>42643800</v>
      </c>
      <c r="J30" s="380">
        <f t="shared" ref="J30" si="22">+C30-I30</f>
        <v>382356200</v>
      </c>
    </row>
    <row r="31" spans="1:10" s="29" customFormat="1" ht="14.25" customHeight="1" x14ac:dyDescent="0.2">
      <c r="A31" s="27">
        <v>312020902</v>
      </c>
      <c r="B31" s="31" t="s">
        <v>91</v>
      </c>
      <c r="C31" s="377">
        <v>60000000</v>
      </c>
      <c r="D31" s="393">
        <v>0</v>
      </c>
      <c r="E31" s="393">
        <v>0</v>
      </c>
      <c r="F31" s="375">
        <v>0</v>
      </c>
      <c r="G31" s="372">
        <f t="shared" ref="G31:G33" si="23">+C31-E31-F31</f>
        <v>60000000</v>
      </c>
      <c r="H31" s="374">
        <f t="shared" ref="H31:H33" si="24">+C31-D31-F31</f>
        <v>60000000</v>
      </c>
      <c r="I31" s="382">
        <v>60000000</v>
      </c>
      <c r="J31" s="380">
        <f t="shared" ref="J31:J33" si="25">+C31-I31</f>
        <v>0</v>
      </c>
    </row>
    <row r="32" spans="1:10" s="29" customFormat="1" ht="14.25" customHeight="1" x14ac:dyDescent="0.2">
      <c r="A32" s="27">
        <v>3120210</v>
      </c>
      <c r="B32" s="31" t="s">
        <v>233</v>
      </c>
      <c r="C32" s="377">
        <v>614327000</v>
      </c>
      <c r="D32" s="393">
        <f>+'PLAN DE ADQUISICIONES 2016'!I15+'PLAN DE ADQUISICIONES 2016'!I16+'PLAN DE ADQUISICIONES 2016'!I17+'PLAN DE ADQUISICIONES 2016'!I18+'PLAN DE ADQUISICIONES 2016'!I19+'PLAN DE ADQUISICIONES 2016'!I20+'PLAN DE ADQUISICIONES 2016'!I21+'PLAN DE ADQUISICIONES 2016'!I22+'PLAN DE ADQUISICIONES 2016'!I23+'PLAN DE ADQUISICIONES 2016'!I24+'PLAN DE ADQUISICIONES 2016'!I25+'PLAN DE ADQUISICIONES 2016'!I26+'PLAN DE ADQUISICIONES 2016'!I27</f>
        <v>614327000</v>
      </c>
      <c r="E32" s="393">
        <f>+'PLAN DE ADQUISICIONES 2016'!J15+'PLAN DE ADQUISICIONES 2016'!J16+'PLAN DE ADQUISICIONES 2016'!J17+'PLAN DE ADQUISICIONES 2016'!J18+'PLAN DE ADQUISICIONES 2016'!J19+'PLAN DE ADQUISICIONES 2016'!J20+'PLAN DE ADQUISICIONES 2016'!J21+'PLAN DE ADQUISICIONES 2016'!J22+'PLAN DE ADQUISICIONES 2016'!J23+'PLAN DE ADQUISICIONES 2016'!J24+'PLAN DE ADQUISICIONES 2016'!J25+'PLAN DE ADQUISICIONES 2016'!J26+'PLAN DE ADQUISICIONES 2016'!J27</f>
        <v>192119793</v>
      </c>
      <c r="F32" s="375">
        <v>0</v>
      </c>
      <c r="G32" s="372">
        <f t="shared" si="23"/>
        <v>422207207</v>
      </c>
      <c r="H32" s="374">
        <f t="shared" si="24"/>
        <v>0</v>
      </c>
      <c r="I32" s="382">
        <v>392836749</v>
      </c>
      <c r="J32" s="380">
        <f t="shared" si="25"/>
        <v>221490251</v>
      </c>
    </row>
    <row r="33" spans="1:11" s="29" customFormat="1" ht="14.25" customHeight="1" x14ac:dyDescent="0.2">
      <c r="A33" s="27">
        <v>3120211</v>
      </c>
      <c r="B33" s="31" t="s">
        <v>106</v>
      </c>
      <c r="C33" s="393">
        <v>0</v>
      </c>
      <c r="D33" s="393">
        <v>0</v>
      </c>
      <c r="E33" s="393">
        <v>0</v>
      </c>
      <c r="F33" s="380">
        <v>0</v>
      </c>
      <c r="G33" s="372">
        <f t="shared" si="23"/>
        <v>0</v>
      </c>
      <c r="H33" s="374">
        <f t="shared" si="24"/>
        <v>0</v>
      </c>
      <c r="I33" s="382">
        <v>0</v>
      </c>
      <c r="J33" s="380">
        <f t="shared" si="25"/>
        <v>0</v>
      </c>
    </row>
    <row r="34" spans="1:11" s="29" customFormat="1" ht="18.75" customHeight="1" thickBot="1" x14ac:dyDescent="0.25">
      <c r="A34" s="37">
        <v>3120212</v>
      </c>
      <c r="B34" s="38" t="s">
        <v>62</v>
      </c>
      <c r="C34" s="390">
        <v>166618000</v>
      </c>
      <c r="D34" s="378">
        <f>+'PLAN DE ADQUISICIONES 2016'!I28+'PLAN DE ADQUISICIONES 2016'!I29+'PLAN DE ADQUISICIONES 2016'!I30+'PLAN DE ADQUISICIONES 2016'!I31+'PLAN DE ADQUISICIONES 2016'!I32+'PLAN DE ADQUISICIONES 2016'!I33+'PLAN DE ADQUISICIONES 2016'!I34+'PLAN DE ADQUISICIONES 2016'!I35+'PLAN DE ADQUISICIONES 2016'!I36+'PLAN DE ADQUISICIONES 2016'!I37+'PLAN DE ADQUISICIONES 2016'!I38+'PLAN DE ADQUISICIONES 2016'!I39</f>
        <v>166618000</v>
      </c>
      <c r="E34" s="378">
        <f>+'PLAN DE ADQUISICIONES 2016'!J28+'PLAN DE ADQUISICIONES 2016'!J29+'PLAN DE ADQUISICIONES 2016'!J30+'PLAN DE ADQUISICIONES 2016'!J31+'PLAN DE ADQUISICIONES 2016'!J32+'PLAN DE ADQUISICIONES 2016'!J33+'PLAN DE ADQUISICIONES 2016'!J34+'PLAN DE ADQUISICIONES 2016'!J35+'PLAN DE ADQUISICIONES 2016'!J36+'PLAN DE ADQUISICIONES 2016'!J37+'PLAN DE ADQUISICIONES 2016'!J38+'PLAN DE ADQUISICIONES 2016'!J39</f>
        <v>73274060</v>
      </c>
      <c r="F34" s="375">
        <v>0</v>
      </c>
      <c r="G34" s="372">
        <f t="shared" ref="G34" si="26">+C34-E34-F34</f>
        <v>93343940</v>
      </c>
      <c r="H34" s="374">
        <f t="shared" ref="H34" si="27">+C34-D34-F34</f>
        <v>0</v>
      </c>
      <c r="I34" s="382">
        <v>70611951</v>
      </c>
      <c r="J34" s="380">
        <f t="shared" ref="J34" si="28">+C34-I34</f>
        <v>96006049</v>
      </c>
    </row>
    <row r="35" spans="1:11" s="26" customFormat="1" ht="35.25" customHeight="1" thickBot="1" x14ac:dyDescent="0.25">
      <c r="A35" s="49">
        <v>3120213</v>
      </c>
      <c r="B35" s="50" t="s">
        <v>234</v>
      </c>
      <c r="C35" s="33">
        <f t="shared" ref="C35" si="29">SUM(C36)</f>
        <v>11000000</v>
      </c>
      <c r="D35" s="33">
        <f>+D36+D37+D38</f>
        <v>100000000</v>
      </c>
      <c r="E35" s="33">
        <f t="shared" ref="E35:J35" si="30">+E36+E37+E38</f>
        <v>0</v>
      </c>
      <c r="F35" s="33">
        <f t="shared" si="30"/>
        <v>0</v>
      </c>
      <c r="G35" s="33">
        <f t="shared" si="30"/>
        <v>111000000</v>
      </c>
      <c r="H35" s="33">
        <f t="shared" si="30"/>
        <v>11000000</v>
      </c>
      <c r="I35" s="33">
        <f t="shared" si="30"/>
        <v>102740000</v>
      </c>
      <c r="J35" s="33">
        <f t="shared" si="30"/>
        <v>8260000</v>
      </c>
    </row>
    <row r="36" spans="1:11" s="29" customFormat="1" ht="30" x14ac:dyDescent="0.2">
      <c r="A36" s="51">
        <v>312021399</v>
      </c>
      <c r="B36" s="52" t="s">
        <v>234</v>
      </c>
      <c r="C36" s="376">
        <v>11000000</v>
      </c>
      <c r="D36" s="380">
        <v>0</v>
      </c>
      <c r="E36" s="380">
        <v>0</v>
      </c>
      <c r="F36" s="380">
        <v>0</v>
      </c>
      <c r="G36" s="372">
        <f t="shared" ref="G36" si="31">+C36-E36-F36</f>
        <v>11000000</v>
      </c>
      <c r="H36" s="374">
        <f t="shared" ref="H36" si="32">+C36-D36-F36</f>
        <v>11000000</v>
      </c>
      <c r="I36" s="382">
        <v>2740000</v>
      </c>
      <c r="J36" s="380">
        <f t="shared" ref="J36" si="33">+C36-I36</f>
        <v>8260000</v>
      </c>
    </row>
    <row r="37" spans="1:11" s="29" customFormat="1" ht="18" customHeight="1" x14ac:dyDescent="0.2">
      <c r="A37" s="27">
        <v>3120217</v>
      </c>
      <c r="B37" s="31" t="s">
        <v>109</v>
      </c>
      <c r="C37" s="377">
        <v>100000000</v>
      </c>
      <c r="D37" s="393">
        <f>+'PLAN DE ADQUISICIONES 2016'!I67</f>
        <v>100000000</v>
      </c>
      <c r="E37" s="393">
        <f>+'PLAN DE ADQUISICIONES 2016'!J67</f>
        <v>0</v>
      </c>
      <c r="F37" s="380"/>
      <c r="G37" s="372">
        <f t="shared" ref="G37" si="34">+C37-E37-F37</f>
        <v>100000000</v>
      </c>
      <c r="H37" s="374">
        <f t="shared" ref="H37" si="35">+C37-D37-F37</f>
        <v>0</v>
      </c>
      <c r="I37" s="382">
        <v>100000000</v>
      </c>
      <c r="J37" s="380">
        <f t="shared" ref="J37" si="36">+C37-I37</f>
        <v>0</v>
      </c>
    </row>
    <row r="38" spans="1:11" s="29" customFormat="1" ht="18" customHeight="1" thickBot="1" x14ac:dyDescent="0.25">
      <c r="A38" s="37">
        <v>3120218</v>
      </c>
      <c r="B38" s="38" t="s">
        <v>235</v>
      </c>
      <c r="C38" s="390">
        <v>0</v>
      </c>
      <c r="D38" s="381">
        <v>0</v>
      </c>
      <c r="E38" s="381">
        <v>0</v>
      </c>
      <c r="F38" s="380"/>
      <c r="G38" s="372">
        <f t="shared" ref="G38" si="37">+C38-E38-F38</f>
        <v>0</v>
      </c>
      <c r="H38" s="374">
        <f t="shared" ref="H38" si="38">+C38-D38-F38</f>
        <v>0</v>
      </c>
      <c r="I38" s="382">
        <v>0</v>
      </c>
      <c r="J38" s="380">
        <f t="shared" ref="J38:J42" si="39">+C38-I38</f>
        <v>0</v>
      </c>
    </row>
    <row r="39" spans="1:11" s="26" customFormat="1" ht="30.75" customHeight="1" thickBot="1" x14ac:dyDescent="0.25">
      <c r="A39" s="24">
        <v>31203</v>
      </c>
      <c r="B39" s="32" t="s">
        <v>236</v>
      </c>
      <c r="C39" s="33">
        <f t="shared" ref="C39:J39" si="40">SUM(C40)</f>
        <v>39640000</v>
      </c>
      <c r="D39" s="33">
        <f t="shared" si="40"/>
        <v>0</v>
      </c>
      <c r="E39" s="33">
        <f>SUM(E40)</f>
        <v>0</v>
      </c>
      <c r="F39" s="33">
        <f>SUM(F40)</f>
        <v>0</v>
      </c>
      <c r="G39" s="33">
        <f t="shared" si="40"/>
        <v>39640000</v>
      </c>
      <c r="H39" s="35">
        <f t="shared" si="40"/>
        <v>39640000</v>
      </c>
      <c r="I39" s="36">
        <f t="shared" si="40"/>
        <v>18003777</v>
      </c>
      <c r="J39" s="33">
        <f t="shared" si="40"/>
        <v>21636223</v>
      </c>
    </row>
    <row r="40" spans="1:11" s="29" customFormat="1" ht="48.75" customHeight="1" thickBot="1" x14ac:dyDescent="0.25">
      <c r="A40" s="40">
        <v>3120302</v>
      </c>
      <c r="B40" s="31" t="s">
        <v>455</v>
      </c>
      <c r="C40" s="394">
        <v>39640000</v>
      </c>
      <c r="D40" s="394">
        <v>0</v>
      </c>
      <c r="E40" s="394">
        <v>0</v>
      </c>
      <c r="F40" s="380">
        <v>0</v>
      </c>
      <c r="G40" s="372">
        <f t="shared" ref="G40" si="41">+C40-E40-F40</f>
        <v>39640000</v>
      </c>
      <c r="H40" s="374">
        <f t="shared" ref="H40" si="42">+C40-D40-F40</f>
        <v>39640000</v>
      </c>
      <c r="I40" s="382">
        <v>18003777</v>
      </c>
      <c r="J40" s="380">
        <f t="shared" si="39"/>
        <v>21636223</v>
      </c>
    </row>
    <row r="41" spans="1:11" s="26" customFormat="1" ht="16.5" thickBot="1" x14ac:dyDescent="0.25">
      <c r="A41" s="53">
        <v>33</v>
      </c>
      <c r="B41" s="54" t="s">
        <v>237</v>
      </c>
      <c r="C41" s="55">
        <f t="shared" ref="C41:J41" si="43">SUM(C42:C43)</f>
        <v>8111000000</v>
      </c>
      <c r="D41" s="55">
        <f t="shared" si="43"/>
        <v>8111000000</v>
      </c>
      <c r="E41" s="55">
        <f>SUM(E42:E43)</f>
        <v>1112126017</v>
      </c>
      <c r="F41" s="56">
        <f>SUM(F42:F43)</f>
        <v>14736056</v>
      </c>
      <c r="G41" s="56">
        <f t="shared" si="43"/>
        <v>6984137927</v>
      </c>
      <c r="H41" s="57">
        <f t="shared" si="43"/>
        <v>-14736056</v>
      </c>
      <c r="I41" s="58">
        <f t="shared" si="43"/>
        <v>0</v>
      </c>
      <c r="J41" s="56">
        <f t="shared" si="43"/>
        <v>8111000000</v>
      </c>
    </row>
    <row r="42" spans="1:11" s="29" customFormat="1" ht="30" x14ac:dyDescent="0.2">
      <c r="A42" s="59" t="s">
        <v>137</v>
      </c>
      <c r="B42" s="28" t="s">
        <v>238</v>
      </c>
      <c r="C42" s="376">
        <v>1190000000</v>
      </c>
      <c r="D42" s="373">
        <f>+'PLAN DE ADQUISICIONES 2016'!I8+'PLAN DE ADQUISICIONES 2016'!I73+'PLAN DE ADQUISICIONES 2016'!I74+'PLAN DE ADQUISICIONES 2016'!I81</f>
        <v>1190000000</v>
      </c>
      <c r="E42" s="373">
        <f>+'PLAN DE ADQUISICIONES 2016'!J8+'PLAN DE ADQUISICIONES 2016'!J73+'PLAN DE ADQUISICIONES 2016'!J74+'PLAN DE ADQUISICIONES 2016'!J81</f>
        <v>0</v>
      </c>
      <c r="F42" s="380">
        <v>0</v>
      </c>
      <c r="G42" s="372">
        <f t="shared" ref="G42:G43" si="44">+C42-E42-F42</f>
        <v>1190000000</v>
      </c>
      <c r="H42" s="374">
        <f t="shared" ref="H42:H43" si="45">+C42-D42-F42</f>
        <v>0</v>
      </c>
      <c r="I42" s="382">
        <v>0</v>
      </c>
      <c r="J42" s="380">
        <f t="shared" si="39"/>
        <v>1190000000</v>
      </c>
    </row>
    <row r="43" spans="1:11" s="29" customFormat="1" ht="62.25" customHeight="1" thickBot="1" x14ac:dyDescent="0.25">
      <c r="A43" s="60" t="s">
        <v>97</v>
      </c>
      <c r="B43" s="61" t="s">
        <v>98</v>
      </c>
      <c r="C43" s="376">
        <v>6921000000</v>
      </c>
      <c r="D43" s="381">
        <f>+'PLAN DE ADQUISICIONES 2016'!I45+'PLAN DE ADQUISICIONES 2016'!I46+'PLAN DE ADQUISICIONES 2016'!I47+'PLAN DE ADQUISICIONES 2016'!I48+'PLAN DE ADQUISICIONES 2016'!I49+'PLAN DE ADQUISICIONES 2016'!I50+'PLAN DE ADQUISICIONES 2016'!I51+'PLAN DE ADQUISICIONES 2016'!I52+'PLAN DE ADQUISICIONES 2016'!I53+'PLAN DE ADQUISICIONES 2016'!I54+'PLAN DE ADQUISICIONES 2016'!I55+'PLAN DE ADQUISICIONES 2016'!I56+'PLAN DE ADQUISICIONES 2016'!I57+'PLAN DE ADQUISICIONES 2016'!I58+'PLAN DE ADQUISICIONES 2016'!I59+'PLAN DE ADQUISICIONES 2016'!I60+'PLAN DE ADQUISICIONES 2016'!I61+'PLAN DE ADQUISICIONES 2016'!I62+'PLAN DE ADQUISICIONES 2016'!I63+'PLAN DE ADQUISICIONES 2016'!I101+'PLAN DE ADQUISICIONES 2016'!I102+'PLAN DE ADQUISICIONES 2016'!I103+'PLAN DE ADQUISICIONES 2016'!I105+'PLAN DE ADQUISICIONES 2016'!I104+'PLAN DE ADQUISICIONES 2016'!I106+'PLAN DE ADQUISICIONES 2016'!I107+'PLAN DE ADQUISICIONES 2016'!I108+'PLAN DE ADQUISICIONES 2016'!I109+'PLAN DE ADQUISICIONES 2016'!I110+'PLAN DE ADQUISICIONES 2016'!I111+'PLAN DE ADQUISICIONES 2016'!I112+'PLAN DE ADQUISICIONES 2016'!I113+'PLAN DE ADQUISICIONES 2016'!I114+'PLAN DE ADQUISICIONES 2016'!I115+'PLAN DE ADQUISICIONES 2016'!I116+'PLAN DE ADQUISICIONES 2016'!I117+'PLAN DE ADQUISICIONES 2016'!I118+'PLAN DE ADQUISICIONES 2016'!I119+'PLAN DE ADQUISICIONES 2016'!I120+'PLAN DE ADQUISICIONES 2016'!I121+'PLAN DE ADQUISICIONES 2016'!I122+'PLAN DE ADQUISICIONES 2016'!I123+'PLAN DE ADQUISICIONES 2016'!I124+'PLAN DE ADQUISICIONES 2016'!I125+'PLAN DE ADQUISICIONES 2016'!I126+'PLAN DE ADQUISICIONES 2016'!I127+'PLAN DE ADQUISICIONES 2016'!I128+'PLAN DE ADQUISICIONES 2016'!I129+'PLAN DE ADQUISICIONES 2016'!I130+'PLAN DE ADQUISICIONES 2016'!I132+'PLAN DE ADQUISICIONES 2016'!I133+'PLAN DE ADQUISICIONES 2016'!I134+'PLAN DE ADQUISICIONES 2016'!I135+'PLAN DE ADQUISICIONES 2016'!I136+'PLAN DE ADQUISICIONES 2016'!I137</f>
        <v>6921000000</v>
      </c>
      <c r="E43" s="381">
        <f>+'PLAN DE ADQUISICIONES 2016'!J45+'PLAN DE ADQUISICIONES 2016'!J46+'PLAN DE ADQUISICIONES 2016'!J47+'PLAN DE ADQUISICIONES 2016'!J48+'PLAN DE ADQUISICIONES 2016'!J49+'PLAN DE ADQUISICIONES 2016'!J50+'PLAN DE ADQUISICIONES 2016'!J51+'PLAN DE ADQUISICIONES 2016'!J52+'PLAN DE ADQUISICIONES 2016'!J53+'PLAN DE ADQUISICIONES 2016'!J54+'PLAN DE ADQUISICIONES 2016'!J55+'PLAN DE ADQUISICIONES 2016'!J56+'PLAN DE ADQUISICIONES 2016'!J57+'PLAN DE ADQUISICIONES 2016'!J58+'PLAN DE ADQUISICIONES 2016'!J59+'PLAN DE ADQUISICIONES 2016'!J60+'PLAN DE ADQUISICIONES 2016'!J61+'PLAN DE ADQUISICIONES 2016'!J62+'PLAN DE ADQUISICIONES 2016'!J63+'PLAN DE ADQUISICIONES 2016'!J101+'PLAN DE ADQUISICIONES 2016'!J102+'PLAN DE ADQUISICIONES 2016'!J103+'PLAN DE ADQUISICIONES 2016'!J105+'PLAN DE ADQUISICIONES 2016'!J104+'PLAN DE ADQUISICIONES 2016'!J106+'PLAN DE ADQUISICIONES 2016'!J107+'PLAN DE ADQUISICIONES 2016'!J108+'PLAN DE ADQUISICIONES 2016'!J109+'PLAN DE ADQUISICIONES 2016'!J110+'PLAN DE ADQUISICIONES 2016'!J111+'PLAN DE ADQUISICIONES 2016'!J112+'PLAN DE ADQUISICIONES 2016'!J113+'PLAN DE ADQUISICIONES 2016'!J114+'PLAN DE ADQUISICIONES 2016'!J115+'PLAN DE ADQUISICIONES 2016'!J116+'PLAN DE ADQUISICIONES 2016'!J117+'PLAN DE ADQUISICIONES 2016'!J118+'PLAN DE ADQUISICIONES 2016'!J119+'PLAN DE ADQUISICIONES 2016'!J120+'PLAN DE ADQUISICIONES 2016'!J121+'PLAN DE ADQUISICIONES 2016'!J122+'PLAN DE ADQUISICIONES 2016'!J123+'PLAN DE ADQUISICIONES 2016'!J124+'PLAN DE ADQUISICIONES 2016'!J125+'PLAN DE ADQUISICIONES 2016'!J126+'PLAN DE ADQUISICIONES 2016'!J127+'PLAN DE ADQUISICIONES 2016'!J128+'PLAN DE ADQUISICIONES 2016'!J129+'PLAN DE ADQUISICIONES 2016'!J130+'PLAN DE ADQUISICIONES 2016'!J132+'PLAN DE ADQUISICIONES 2016'!J133+'PLAN DE ADQUISICIONES 2016'!J134+'PLAN DE ADQUISICIONES 2016'!J135+'PLAN DE ADQUISICIONES 2016'!J136+'PLAN DE ADQUISICIONES 2016'!J137</f>
        <v>1112126017</v>
      </c>
      <c r="F43" s="380">
        <f>+'ADICIONES A CONTRATOS'!H11+'ADICIONES A CONTRATOS'!H13+'ADICIONES A CONTRATOS'!H14+'ADICIONES A CONTRATOS'!H15+'ADICIONES A CONTRATOS'!H16</f>
        <v>14736056</v>
      </c>
      <c r="G43" s="372">
        <f t="shared" si="44"/>
        <v>5794137927</v>
      </c>
      <c r="H43" s="374">
        <f t="shared" si="45"/>
        <v>-14736056</v>
      </c>
      <c r="I43" s="383">
        <v>0</v>
      </c>
      <c r="J43" s="380">
        <f>+C43-I43</f>
        <v>6921000000</v>
      </c>
    </row>
    <row r="44" spans="1:11" s="26" customFormat="1" ht="48.75" customHeight="1" thickBot="1" x14ac:dyDescent="0.25">
      <c r="A44" s="239"/>
      <c r="B44" s="240" t="s">
        <v>239</v>
      </c>
      <c r="C44" s="62">
        <f>+C41+C10+C13+C39</f>
        <v>13615440000</v>
      </c>
      <c r="D44" s="62">
        <f t="shared" ref="D44:J44" si="46">+D41+D10+D13</f>
        <v>12346757504</v>
      </c>
      <c r="E44" s="62">
        <f t="shared" si="46"/>
        <v>1867150630</v>
      </c>
      <c r="F44" s="62">
        <f t="shared" si="46"/>
        <v>371761737</v>
      </c>
      <c r="G44" s="62">
        <f t="shared" si="46"/>
        <v>11336887633</v>
      </c>
      <c r="H44" s="62">
        <f t="shared" si="46"/>
        <v>857280759</v>
      </c>
      <c r="I44" s="62">
        <f t="shared" si="46"/>
        <v>2505991872</v>
      </c>
      <c r="J44" s="62">
        <f t="shared" si="46"/>
        <v>11069808128</v>
      </c>
      <c r="K44" s="459"/>
    </row>
    <row r="45" spans="1:11" ht="30.75" customHeight="1" x14ac:dyDescent="0.2">
      <c r="A45" s="436"/>
      <c r="B45" s="567" t="s">
        <v>240</v>
      </c>
      <c r="C45" s="567"/>
      <c r="D45" s="569">
        <f>D44</f>
        <v>12346757504</v>
      </c>
      <c r="E45" s="570"/>
      <c r="F45" s="571"/>
      <c r="G45" s="437"/>
      <c r="H45" s="437"/>
      <c r="I45" s="438"/>
      <c r="J45" s="439"/>
      <c r="K45" s="65"/>
    </row>
    <row r="46" spans="1:11" x14ac:dyDescent="0.2">
      <c r="A46" s="436"/>
      <c r="B46" s="567" t="s">
        <v>241</v>
      </c>
      <c r="C46" s="567"/>
      <c r="D46" s="572">
        <f>D45-D47</f>
        <v>4235757504</v>
      </c>
      <c r="E46" s="573"/>
      <c r="F46" s="574"/>
      <c r="G46" s="440"/>
      <c r="H46" s="440"/>
      <c r="I46" s="440"/>
      <c r="J46" s="439"/>
      <c r="K46" s="65"/>
    </row>
    <row r="47" spans="1:11" ht="13.5" thickBot="1" x14ac:dyDescent="0.25">
      <c r="A47" s="441"/>
      <c r="B47" s="568" t="s">
        <v>237</v>
      </c>
      <c r="C47" s="568"/>
      <c r="D47" s="575">
        <f>D41</f>
        <v>8111000000</v>
      </c>
      <c r="E47" s="576"/>
      <c r="F47" s="577"/>
      <c r="G47" s="442"/>
      <c r="H47" s="442"/>
      <c r="I47" s="442"/>
      <c r="J47" s="443"/>
    </row>
    <row r="48" spans="1:11" s="20" customFormat="1" ht="16.5" customHeight="1" x14ac:dyDescent="0.2">
      <c r="A48" s="453"/>
      <c r="B48" s="444"/>
      <c r="C48" s="444"/>
      <c r="D48" s="444"/>
      <c r="E48" s="444"/>
      <c r="F48" s="454"/>
      <c r="G48" s="454"/>
      <c r="H48" s="454"/>
      <c r="I48" s="454"/>
      <c r="J48" s="455"/>
      <c r="K48" s="371"/>
    </row>
    <row r="49" spans="1:11" x14ac:dyDescent="0.2">
      <c r="A49" s="436" t="s">
        <v>242</v>
      </c>
      <c r="B49" s="445"/>
      <c r="C49" s="445"/>
      <c r="D49" s="445"/>
      <c r="E49" s="445"/>
      <c r="F49" s="445"/>
      <c r="G49" s="445"/>
      <c r="H49" s="445"/>
      <c r="I49" s="446"/>
      <c r="J49" s="447"/>
      <c r="K49" s="20"/>
    </row>
    <row r="50" spans="1:11" x14ac:dyDescent="0.2">
      <c r="A50" s="448" t="s">
        <v>824</v>
      </c>
      <c r="B50" s="445"/>
      <c r="C50" s="445"/>
      <c r="D50" s="445"/>
      <c r="E50" s="445"/>
      <c r="F50" s="445"/>
      <c r="G50" s="445"/>
      <c r="H50" s="445"/>
      <c r="I50" s="445"/>
      <c r="J50" s="447"/>
      <c r="K50" s="20"/>
    </row>
    <row r="51" spans="1:11" s="19" customFormat="1" x14ac:dyDescent="0.2">
      <c r="A51" s="560" t="s">
        <v>672</v>
      </c>
      <c r="B51" s="561"/>
      <c r="C51" s="561"/>
      <c r="D51" s="561"/>
      <c r="E51" s="561"/>
      <c r="F51" s="561"/>
      <c r="G51" s="561"/>
      <c r="H51" s="561"/>
      <c r="I51" s="561"/>
      <c r="J51" s="562"/>
      <c r="K51" s="310"/>
    </row>
    <row r="52" spans="1:11" s="19" customFormat="1" x14ac:dyDescent="0.2">
      <c r="A52" s="560" t="s">
        <v>673</v>
      </c>
      <c r="B52" s="561"/>
      <c r="C52" s="561"/>
      <c r="D52" s="561"/>
      <c r="E52" s="561"/>
      <c r="F52" s="561"/>
      <c r="G52" s="561"/>
      <c r="H52" s="561"/>
      <c r="I52" s="561"/>
      <c r="J52" s="562"/>
      <c r="K52" s="310"/>
    </row>
    <row r="53" spans="1:11" s="19" customFormat="1" ht="14.25" customHeight="1" x14ac:dyDescent="0.2">
      <c r="A53" s="560" t="s">
        <v>827</v>
      </c>
      <c r="B53" s="561"/>
      <c r="C53" s="561"/>
      <c r="D53" s="561"/>
      <c r="E53" s="561"/>
      <c r="F53" s="561"/>
      <c r="G53" s="561"/>
      <c r="H53" s="561"/>
      <c r="I53" s="561"/>
      <c r="J53" s="562"/>
      <c r="K53" s="310"/>
    </row>
    <row r="54" spans="1:11" s="20" customFormat="1" ht="13.5" thickBot="1" x14ac:dyDescent="0.25">
      <c r="A54" s="449"/>
      <c r="B54" s="450"/>
      <c r="C54" s="451"/>
      <c r="D54" s="451"/>
      <c r="E54" s="451"/>
      <c r="F54" s="450"/>
      <c r="G54" s="450"/>
      <c r="H54" s="450"/>
      <c r="I54" s="450"/>
      <c r="J54" s="452"/>
      <c r="K54" s="270"/>
    </row>
    <row r="55" spans="1:11" s="20" customFormat="1" x14ac:dyDescent="0.2">
      <c r="A55" s="268"/>
      <c r="B55" s="268"/>
      <c r="C55" s="269"/>
      <c r="D55" s="269"/>
      <c r="E55" s="269"/>
      <c r="F55" s="268"/>
      <c r="G55" s="268"/>
      <c r="H55" s="268"/>
      <c r="I55" s="268"/>
      <c r="J55" s="268"/>
      <c r="K55" s="270"/>
    </row>
    <row r="56" spans="1:11" s="20" customFormat="1" x14ac:dyDescent="0.2">
      <c r="A56" s="268"/>
      <c r="B56" s="268"/>
      <c r="C56" s="269"/>
      <c r="D56" s="269"/>
      <c r="E56" s="269"/>
      <c r="F56" s="268"/>
      <c r="G56" s="268"/>
      <c r="H56" s="268"/>
      <c r="I56" s="268"/>
      <c r="J56" s="268"/>
      <c r="K56" s="270"/>
    </row>
    <row r="57" spans="1:11" s="20" customFormat="1" x14ac:dyDescent="0.2">
      <c r="A57" s="268"/>
      <c r="B57" s="268"/>
      <c r="C57" s="269"/>
      <c r="D57" s="269"/>
      <c r="E57" s="269"/>
      <c r="F57" s="268"/>
      <c r="G57" s="268"/>
      <c r="H57" s="268"/>
      <c r="I57" s="268"/>
      <c r="J57" s="268"/>
      <c r="K57" s="270"/>
    </row>
    <row r="58" spans="1:11" s="20" customFormat="1" x14ac:dyDescent="0.2">
      <c r="A58" s="268"/>
      <c r="B58" s="268"/>
      <c r="C58" s="269"/>
      <c r="D58" s="269"/>
      <c r="E58" s="269"/>
      <c r="F58" s="268"/>
      <c r="G58" s="268"/>
      <c r="H58" s="268"/>
      <c r="I58" s="268"/>
      <c r="J58" s="268"/>
      <c r="K58" s="270"/>
    </row>
    <row r="59" spans="1:11" s="20" customFormat="1" x14ac:dyDescent="0.2">
      <c r="A59" s="268"/>
      <c r="B59" s="268"/>
      <c r="C59" s="269"/>
      <c r="D59" s="269"/>
      <c r="E59" s="269"/>
      <c r="F59" s="268"/>
      <c r="G59" s="268"/>
      <c r="H59" s="268"/>
      <c r="I59" s="268"/>
      <c r="J59" s="268"/>
      <c r="K59" s="270"/>
    </row>
    <row r="60" spans="1:11" s="20" customFormat="1" x14ac:dyDescent="0.2">
      <c r="A60" s="268"/>
      <c r="B60" s="268"/>
      <c r="C60" s="269"/>
      <c r="D60" s="269"/>
      <c r="E60" s="269"/>
      <c r="F60" s="268"/>
      <c r="G60" s="268"/>
      <c r="H60" s="268"/>
      <c r="I60" s="268"/>
      <c r="J60" s="268"/>
      <c r="K60" s="270"/>
    </row>
    <row r="61" spans="1:11" s="20" customFormat="1" x14ac:dyDescent="0.2">
      <c r="A61" s="268"/>
      <c r="B61" s="268"/>
      <c r="C61" s="269"/>
      <c r="D61" s="269"/>
      <c r="E61" s="269"/>
      <c r="F61" s="268"/>
      <c r="G61" s="268"/>
      <c r="H61" s="268"/>
      <c r="I61" s="268"/>
      <c r="J61" s="268"/>
      <c r="K61" s="270"/>
    </row>
    <row r="62" spans="1:11" s="20" customFormat="1" x14ac:dyDescent="0.2">
      <c r="A62" s="268"/>
      <c r="B62" s="268"/>
      <c r="C62" s="269"/>
      <c r="D62" s="269"/>
      <c r="E62" s="269"/>
      <c r="F62" s="268"/>
      <c r="G62" s="268"/>
      <c r="H62" s="268"/>
      <c r="I62" s="268"/>
      <c r="J62" s="268"/>
      <c r="K62" s="270"/>
    </row>
    <row r="63" spans="1:11" s="20" customFormat="1" x14ac:dyDescent="0.2">
      <c r="A63" s="268"/>
      <c r="B63" s="268"/>
      <c r="C63" s="269"/>
      <c r="D63" s="269"/>
      <c r="E63" s="269"/>
      <c r="F63" s="268"/>
      <c r="G63" s="268"/>
      <c r="H63" s="268"/>
      <c r="I63" s="268"/>
      <c r="J63" s="268"/>
      <c r="K63" s="270"/>
    </row>
    <row r="64" spans="1:11" s="20" customFormat="1" x14ac:dyDescent="0.2">
      <c r="A64" s="268"/>
      <c r="B64" s="268"/>
      <c r="C64" s="269"/>
      <c r="D64" s="269"/>
      <c r="E64" s="269"/>
      <c r="F64" s="268"/>
      <c r="G64" s="268"/>
      <c r="H64" s="268"/>
      <c r="I64" s="268"/>
      <c r="J64" s="268"/>
      <c r="K64" s="270"/>
    </row>
    <row r="65" spans="1:11" s="20" customFormat="1" x14ac:dyDescent="0.2">
      <c r="A65" s="268"/>
      <c r="B65" s="268"/>
      <c r="C65" s="269"/>
      <c r="D65" s="269"/>
      <c r="E65" s="269"/>
      <c r="F65" s="268"/>
      <c r="G65" s="268"/>
      <c r="H65" s="268"/>
      <c r="I65" s="268"/>
      <c r="J65" s="268"/>
      <c r="K65" s="270"/>
    </row>
    <row r="66" spans="1:11" s="20" customFormat="1" x14ac:dyDescent="0.2">
      <c r="A66" s="268"/>
      <c r="B66" s="268"/>
      <c r="C66" s="269"/>
      <c r="D66" s="269"/>
      <c r="E66" s="269"/>
      <c r="F66" s="268"/>
      <c r="G66" s="268"/>
      <c r="H66" s="268"/>
      <c r="I66" s="268"/>
      <c r="J66" s="268"/>
      <c r="K66" s="270"/>
    </row>
    <row r="67" spans="1:11" s="20" customFormat="1" x14ac:dyDescent="0.2">
      <c r="A67" s="268"/>
      <c r="B67" s="268"/>
      <c r="C67" s="269"/>
      <c r="D67" s="269"/>
      <c r="E67" s="269"/>
      <c r="F67" s="268"/>
      <c r="G67" s="268"/>
      <c r="H67" s="268"/>
      <c r="I67" s="268"/>
      <c r="J67" s="268"/>
      <c r="K67" s="270"/>
    </row>
    <row r="68" spans="1:11" s="20" customFormat="1" x14ac:dyDescent="0.2">
      <c r="A68" s="268"/>
      <c r="B68" s="268"/>
      <c r="C68" s="269"/>
      <c r="D68" s="269"/>
      <c r="E68" s="269"/>
      <c r="F68" s="268"/>
      <c r="G68" s="268"/>
      <c r="H68" s="268"/>
      <c r="I68" s="268"/>
      <c r="J68" s="268"/>
      <c r="K68" s="270"/>
    </row>
    <row r="69" spans="1:11" s="20" customFormat="1" x14ac:dyDescent="0.2">
      <c r="A69" s="268"/>
      <c r="B69" s="268"/>
      <c r="C69" s="269"/>
      <c r="D69" s="269"/>
      <c r="E69" s="269"/>
      <c r="F69" s="268"/>
      <c r="G69" s="268"/>
      <c r="H69" s="268"/>
      <c r="I69" s="268"/>
      <c r="J69" s="268"/>
      <c r="K69" s="270"/>
    </row>
    <row r="70" spans="1:11" s="20" customFormat="1" x14ac:dyDescent="0.2">
      <c r="A70" s="268"/>
      <c r="B70" s="268"/>
      <c r="C70" s="269"/>
      <c r="D70" s="269"/>
      <c r="E70" s="269"/>
      <c r="F70" s="268"/>
      <c r="G70" s="268"/>
      <c r="H70" s="268"/>
      <c r="I70" s="268"/>
      <c r="J70" s="268"/>
      <c r="K70" s="270"/>
    </row>
    <row r="71" spans="1:11" s="20" customFormat="1" x14ac:dyDescent="0.2">
      <c r="A71" s="268"/>
      <c r="B71" s="268"/>
      <c r="C71" s="269"/>
      <c r="D71" s="269"/>
      <c r="E71" s="269"/>
      <c r="F71" s="268"/>
      <c r="G71" s="268"/>
      <c r="H71" s="268"/>
      <c r="I71" s="268"/>
      <c r="J71" s="268"/>
      <c r="K71" s="270"/>
    </row>
    <row r="72" spans="1:11" ht="15" x14ac:dyDescent="0.2">
      <c r="A72" s="257"/>
      <c r="B72" s="257"/>
      <c r="C72" s="257"/>
      <c r="D72" s="257"/>
      <c r="E72" s="257"/>
      <c r="F72" s="257"/>
      <c r="G72" s="257"/>
      <c r="H72" s="20"/>
      <c r="I72" s="20"/>
      <c r="J72" s="20"/>
      <c r="K72" s="20"/>
    </row>
    <row r="73" spans="1:11" s="20" customFormat="1" ht="15" x14ac:dyDescent="0.2">
      <c r="A73" s="257"/>
      <c r="B73" s="257"/>
      <c r="C73" s="257"/>
      <c r="D73" s="257"/>
      <c r="E73" s="257"/>
      <c r="F73" s="257"/>
      <c r="G73" s="257"/>
    </row>
    <row r="74" spans="1:11" s="20" customFormat="1" x14ac:dyDescent="0.2"/>
    <row r="75" spans="1:11" x14ac:dyDescent="0.2">
      <c r="K75" s="20"/>
    </row>
    <row r="76" spans="1:11" x14ac:dyDescent="0.2">
      <c r="K76" s="20"/>
    </row>
    <row r="77" spans="1:11" x14ac:dyDescent="0.2">
      <c r="K77" s="20"/>
    </row>
    <row r="78" spans="1:11" x14ac:dyDescent="0.2">
      <c r="K78" s="20"/>
    </row>
    <row r="79" spans="1:11" x14ac:dyDescent="0.2">
      <c r="K79" s="20"/>
    </row>
  </sheetData>
  <mergeCells count="13">
    <mergeCell ref="A53:J53"/>
    <mergeCell ref="A52:J52"/>
    <mergeCell ref="B1:F1"/>
    <mergeCell ref="B2:F2"/>
    <mergeCell ref="B3:F3"/>
    <mergeCell ref="B4:F4"/>
    <mergeCell ref="A51:J51"/>
    <mergeCell ref="B45:C45"/>
    <mergeCell ref="B46:C46"/>
    <mergeCell ref="B47:C47"/>
    <mergeCell ref="D45:F45"/>
    <mergeCell ref="D46:F46"/>
    <mergeCell ref="D47:F47"/>
  </mergeCells>
  <pageMargins left="1.299212598425197" right="0.31496062992125984" top="0.74803149606299213" bottom="0.74803149606299213" header="0.31496062992125984" footer="0.31496062992125984"/>
  <pageSetup scale="45"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151"/>
  <sheetViews>
    <sheetView showGridLines="0" tabSelected="1" topLeftCell="G1" zoomScale="85" zoomScaleNormal="85" zoomScaleSheetLayoutView="80" workbookViewId="0">
      <pane ySplit="6" topLeftCell="A7" activePane="bottomLeft" state="frozen"/>
      <selection pane="bottomLeft" activeCell="M143" sqref="M143"/>
    </sheetView>
  </sheetViews>
  <sheetFormatPr baseColWidth="10" defaultColWidth="9.140625" defaultRowHeight="12.75" x14ac:dyDescent="0.2"/>
  <cols>
    <col min="1" max="1" width="8" style="7" customWidth="1"/>
    <col min="2" max="2" width="18" customWidth="1"/>
    <col min="3" max="3" width="14" style="7" customWidth="1"/>
    <col min="4" max="4" width="14.140625" customWidth="1"/>
    <col min="5" max="5" width="14.42578125" style="76" customWidth="1"/>
    <col min="6" max="6" width="20" style="77" customWidth="1"/>
    <col min="7" max="7" width="15.42578125" style="2" customWidth="1"/>
    <col min="8" max="8" width="18.7109375" style="2" customWidth="1"/>
    <col min="9" max="9" width="18.140625" style="304" customWidth="1"/>
    <col min="10" max="10" width="21.42578125" style="73" customWidth="1"/>
    <col min="11" max="11" width="22.140625" style="73" customWidth="1"/>
    <col min="12" max="12" width="13.7109375" style="74" customWidth="1"/>
    <col min="13" max="13" width="11.7109375" style="74" customWidth="1"/>
    <col min="14" max="14" width="9.140625" style="7" customWidth="1"/>
    <col min="15" max="15" width="15.28515625" style="74" customWidth="1"/>
    <col min="16" max="16" width="17.140625" customWidth="1"/>
    <col min="17" max="17" width="33.85546875" customWidth="1"/>
    <col min="18" max="18" width="51.28515625" customWidth="1"/>
    <col min="19" max="19" width="18" customWidth="1"/>
    <col min="20" max="20" width="17.28515625" customWidth="1"/>
    <col min="21" max="21" width="13.7109375" customWidth="1"/>
    <col min="22" max="254" width="11.42578125" customWidth="1"/>
  </cols>
  <sheetData>
    <row r="1" spans="1:237" ht="22.5" customHeight="1" x14ac:dyDescent="0.2">
      <c r="A1" s="68"/>
      <c r="B1" s="18"/>
      <c r="C1" s="578" t="s">
        <v>597</v>
      </c>
      <c r="D1" s="578"/>
      <c r="E1" s="578"/>
      <c r="F1" s="578"/>
      <c r="G1" s="578"/>
      <c r="H1" s="578"/>
      <c r="I1" s="579"/>
      <c r="J1" s="578"/>
      <c r="K1" s="578"/>
      <c r="L1" s="578"/>
      <c r="M1" s="578"/>
      <c r="N1" s="578"/>
      <c r="O1" s="578"/>
      <c r="P1" s="578"/>
      <c r="Q1" s="578"/>
      <c r="R1" s="580"/>
      <c r="S1" s="17"/>
      <c r="T1" s="17"/>
      <c r="U1" s="18"/>
    </row>
    <row r="2" spans="1:237" ht="18" customHeight="1" x14ac:dyDescent="0.2">
      <c r="A2" s="69"/>
      <c r="B2" s="67"/>
      <c r="C2" s="581"/>
      <c r="D2" s="581"/>
      <c r="E2" s="581"/>
      <c r="F2" s="581"/>
      <c r="G2" s="581"/>
      <c r="H2" s="581"/>
      <c r="I2" s="582"/>
      <c r="J2" s="581"/>
      <c r="K2" s="581"/>
      <c r="L2" s="581"/>
      <c r="M2" s="581"/>
      <c r="N2" s="581"/>
      <c r="O2" s="581"/>
      <c r="P2" s="581"/>
      <c r="Q2" s="581"/>
      <c r="R2" s="583"/>
      <c r="S2" s="20"/>
      <c r="T2" s="20"/>
      <c r="U2" s="67"/>
    </row>
    <row r="3" spans="1:237" ht="23.25" customHeight="1" x14ac:dyDescent="0.2">
      <c r="A3" s="69"/>
      <c r="B3" s="67"/>
      <c r="C3" s="581"/>
      <c r="D3" s="581"/>
      <c r="E3" s="581"/>
      <c r="F3" s="581"/>
      <c r="G3" s="581"/>
      <c r="H3" s="581"/>
      <c r="I3" s="582"/>
      <c r="J3" s="581"/>
      <c r="K3" s="581"/>
      <c r="L3" s="581"/>
      <c r="M3" s="581"/>
      <c r="N3" s="581"/>
      <c r="O3" s="581"/>
      <c r="P3" s="581"/>
      <c r="Q3" s="581"/>
      <c r="R3" s="583"/>
      <c r="S3" s="20"/>
      <c r="T3" s="20"/>
      <c r="U3" s="67"/>
    </row>
    <row r="4" spans="1:237" ht="24.75" customHeight="1" x14ac:dyDescent="0.2">
      <c r="A4" s="69"/>
      <c r="B4" s="67"/>
      <c r="C4" s="581"/>
      <c r="D4" s="581"/>
      <c r="E4" s="581"/>
      <c r="F4" s="581"/>
      <c r="G4" s="581"/>
      <c r="H4" s="581"/>
      <c r="I4" s="582"/>
      <c r="J4" s="581"/>
      <c r="K4" s="581"/>
      <c r="L4" s="581"/>
      <c r="M4" s="581"/>
      <c r="N4" s="581"/>
      <c r="O4" s="581"/>
      <c r="P4" s="581"/>
      <c r="Q4" s="581"/>
      <c r="R4" s="583"/>
      <c r="S4" s="20"/>
      <c r="T4" s="20"/>
      <c r="U4" s="67"/>
    </row>
    <row r="5" spans="1:237" ht="16.5" customHeight="1" thickBot="1" x14ac:dyDescent="0.3">
      <c r="A5" s="70"/>
      <c r="B5" s="71"/>
      <c r="C5" s="584" t="s">
        <v>819</v>
      </c>
      <c r="D5" s="584"/>
      <c r="E5" s="584"/>
      <c r="F5" s="584"/>
      <c r="G5" s="584"/>
      <c r="H5" s="584"/>
      <c r="I5" s="585"/>
      <c r="J5" s="584"/>
      <c r="K5" s="584"/>
      <c r="L5" s="584"/>
      <c r="M5" s="584"/>
      <c r="N5" s="586"/>
      <c r="O5" s="584"/>
      <c r="P5" s="584"/>
      <c r="Q5" s="584"/>
      <c r="R5" s="587"/>
      <c r="S5" s="72"/>
      <c r="T5" s="72"/>
      <c r="U5" s="71"/>
    </row>
    <row r="6" spans="1:237" ht="103.5" customHeight="1" x14ac:dyDescent="0.25">
      <c r="A6" s="307" t="s">
        <v>713</v>
      </c>
      <c r="B6" s="271" t="s">
        <v>30</v>
      </c>
      <c r="C6" s="271" t="s">
        <v>1</v>
      </c>
      <c r="D6" s="272" t="s">
        <v>2</v>
      </c>
      <c r="E6" s="272" t="s">
        <v>3</v>
      </c>
      <c r="F6" s="272" t="s">
        <v>4</v>
      </c>
      <c r="G6" s="273" t="s">
        <v>5</v>
      </c>
      <c r="H6" s="273" t="s">
        <v>6</v>
      </c>
      <c r="I6" s="273" t="s">
        <v>7</v>
      </c>
      <c r="J6" s="274" t="s">
        <v>268</v>
      </c>
      <c r="K6" s="274" t="s">
        <v>8</v>
      </c>
      <c r="L6" s="275" t="s">
        <v>9</v>
      </c>
      <c r="M6" s="275" t="s">
        <v>10</v>
      </c>
      <c r="N6" s="276" t="s">
        <v>11</v>
      </c>
      <c r="O6" s="275" t="s">
        <v>12</v>
      </c>
      <c r="P6" s="275" t="s">
        <v>13</v>
      </c>
      <c r="Q6" s="277" t="s">
        <v>14</v>
      </c>
      <c r="R6" s="277" t="s">
        <v>15</v>
      </c>
      <c r="S6" s="278" t="s">
        <v>263</v>
      </c>
      <c r="T6" s="278" t="s">
        <v>576</v>
      </c>
      <c r="U6" s="278" t="s">
        <v>264</v>
      </c>
      <c r="V6" s="78"/>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row>
    <row r="7" spans="1:237" s="370" customFormat="1" ht="174" customHeight="1" x14ac:dyDescent="0.2">
      <c r="A7" s="354">
        <v>1</v>
      </c>
      <c r="B7" s="355" t="s">
        <v>0</v>
      </c>
      <c r="C7" s="356" t="s">
        <v>16</v>
      </c>
      <c r="D7" s="357" t="s">
        <v>210</v>
      </c>
      <c r="E7" s="358" t="s">
        <v>17</v>
      </c>
      <c r="F7" s="359" t="s">
        <v>18</v>
      </c>
      <c r="G7" s="360" t="s">
        <v>216</v>
      </c>
      <c r="H7" s="316" t="s">
        <v>19</v>
      </c>
      <c r="I7" s="338">
        <v>26185877</v>
      </c>
      <c r="J7" s="338"/>
      <c r="K7" s="361">
        <v>42552</v>
      </c>
      <c r="L7" s="347">
        <v>42661</v>
      </c>
      <c r="M7" s="347">
        <v>42668</v>
      </c>
      <c r="N7" s="362">
        <v>365</v>
      </c>
      <c r="O7" s="347">
        <f>M7+N7</f>
        <v>43033</v>
      </c>
      <c r="P7" s="363" t="s">
        <v>20</v>
      </c>
      <c r="Q7" s="364" t="s">
        <v>21</v>
      </c>
      <c r="R7" s="365" t="s">
        <v>22</v>
      </c>
      <c r="S7" s="366" t="s">
        <v>328</v>
      </c>
      <c r="T7" s="479"/>
      <c r="U7" s="480"/>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369"/>
      <c r="DG7" s="369"/>
      <c r="DH7" s="369"/>
      <c r="DI7" s="369"/>
      <c r="DJ7" s="369"/>
      <c r="DK7" s="369"/>
      <c r="DL7" s="369"/>
      <c r="DM7" s="369"/>
      <c r="DN7" s="369"/>
      <c r="DO7" s="369"/>
      <c r="DP7" s="369"/>
      <c r="DQ7" s="369"/>
      <c r="DR7" s="369"/>
      <c r="DS7" s="369"/>
      <c r="DT7" s="369"/>
      <c r="DU7" s="369"/>
      <c r="DV7" s="369"/>
      <c r="DW7" s="369"/>
      <c r="DX7" s="369"/>
      <c r="DY7" s="369"/>
      <c r="DZ7" s="369"/>
      <c r="EA7" s="369"/>
      <c r="EB7" s="369"/>
      <c r="EC7" s="369"/>
      <c r="ED7" s="369"/>
      <c r="EE7" s="369"/>
      <c r="EF7" s="369"/>
      <c r="EG7" s="369"/>
      <c r="EH7" s="369"/>
      <c r="EI7" s="369"/>
      <c r="EJ7" s="369"/>
      <c r="EK7" s="369"/>
      <c r="EL7" s="369"/>
      <c r="EM7" s="369"/>
      <c r="EN7" s="369"/>
      <c r="EO7" s="369"/>
      <c r="EP7" s="369"/>
      <c r="EQ7" s="369"/>
      <c r="ER7" s="369"/>
      <c r="ES7" s="369"/>
      <c r="ET7" s="369"/>
      <c r="EU7" s="369"/>
      <c r="EV7" s="369"/>
      <c r="EW7" s="369"/>
      <c r="EX7" s="369"/>
      <c r="EY7" s="369"/>
      <c r="EZ7" s="369"/>
      <c r="FA7" s="369"/>
      <c r="FB7" s="369"/>
      <c r="FC7" s="369"/>
      <c r="FD7" s="369"/>
      <c r="FE7" s="369"/>
      <c r="FF7" s="369"/>
      <c r="FG7" s="369"/>
      <c r="FH7" s="369"/>
      <c r="FI7" s="369"/>
      <c r="FJ7" s="369"/>
      <c r="FK7" s="369"/>
      <c r="FL7" s="369"/>
      <c r="FM7" s="369"/>
      <c r="FN7" s="369"/>
      <c r="FO7" s="369"/>
      <c r="FP7" s="369"/>
      <c r="FQ7" s="369"/>
      <c r="FR7" s="369"/>
      <c r="FS7" s="369"/>
      <c r="FT7" s="369"/>
      <c r="FU7" s="369"/>
      <c r="FV7" s="369"/>
      <c r="FW7" s="369"/>
      <c r="FX7" s="369"/>
      <c r="FY7" s="369"/>
      <c r="FZ7" s="369"/>
      <c r="GA7" s="369"/>
      <c r="GB7" s="369"/>
      <c r="GC7" s="369"/>
      <c r="GD7" s="369"/>
      <c r="GE7" s="369"/>
      <c r="GF7" s="369"/>
      <c r="GG7" s="369"/>
      <c r="GH7" s="369"/>
      <c r="GI7" s="369"/>
      <c r="GJ7" s="369"/>
      <c r="GK7" s="369"/>
      <c r="GL7" s="369"/>
      <c r="GM7" s="369"/>
      <c r="GN7" s="369"/>
      <c r="GO7" s="369"/>
      <c r="GP7" s="369"/>
      <c r="GQ7" s="369"/>
      <c r="GR7" s="369"/>
      <c r="GS7" s="369"/>
      <c r="GT7" s="369"/>
      <c r="GU7" s="369"/>
      <c r="GV7" s="369"/>
      <c r="GW7" s="369"/>
      <c r="GX7" s="369"/>
      <c r="GY7" s="369"/>
      <c r="GZ7" s="369"/>
      <c r="HA7" s="369"/>
      <c r="HB7" s="369"/>
      <c r="HC7" s="369"/>
      <c r="HD7" s="369"/>
      <c r="HE7" s="369"/>
      <c r="HF7" s="369"/>
      <c r="HG7" s="369"/>
      <c r="HH7" s="369"/>
      <c r="HI7" s="369"/>
      <c r="HJ7" s="369"/>
      <c r="HK7" s="369"/>
      <c r="HL7" s="369"/>
      <c r="HM7" s="369"/>
      <c r="HN7" s="369"/>
      <c r="HO7" s="369"/>
      <c r="HP7" s="369"/>
      <c r="HQ7" s="369"/>
      <c r="HR7" s="369"/>
      <c r="HS7" s="369"/>
      <c r="HT7" s="369"/>
      <c r="HU7" s="369"/>
      <c r="HV7" s="369"/>
      <c r="HW7" s="369"/>
      <c r="HX7" s="369"/>
      <c r="HY7" s="369"/>
      <c r="HZ7" s="369"/>
      <c r="IA7" s="369"/>
      <c r="IB7" s="369"/>
      <c r="IC7" s="369"/>
    </row>
    <row r="8" spans="1:237" s="370" customFormat="1" ht="199.5" customHeight="1" x14ac:dyDescent="0.2">
      <c r="A8" s="354">
        <f>+A7+1</f>
        <v>2</v>
      </c>
      <c r="B8" s="355" t="s">
        <v>0</v>
      </c>
      <c r="C8" s="466" t="s">
        <v>23</v>
      </c>
      <c r="D8" s="316" t="s">
        <v>24</v>
      </c>
      <c r="E8" s="481" t="s">
        <v>25</v>
      </c>
      <c r="F8" s="360" t="s">
        <v>26</v>
      </c>
      <c r="G8" s="363" t="s">
        <v>27</v>
      </c>
      <c r="H8" s="316" t="s">
        <v>28</v>
      </c>
      <c r="I8" s="339">
        <v>80000000</v>
      </c>
      <c r="J8" s="339"/>
      <c r="K8" s="347">
        <v>42552</v>
      </c>
      <c r="L8" s="347">
        <v>42661</v>
      </c>
      <c r="M8" s="347">
        <v>42566</v>
      </c>
      <c r="N8" s="399">
        <v>240</v>
      </c>
      <c r="O8" s="347">
        <f>M8+N8</f>
        <v>42806</v>
      </c>
      <c r="P8" s="397" t="s">
        <v>593</v>
      </c>
      <c r="Q8" s="316" t="s">
        <v>691</v>
      </c>
      <c r="R8" s="365" t="s">
        <v>29</v>
      </c>
      <c r="S8" s="366" t="s">
        <v>328</v>
      </c>
      <c r="T8" s="479"/>
      <c r="U8" s="480"/>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369"/>
      <c r="DG8" s="369"/>
      <c r="DH8" s="369"/>
      <c r="DI8" s="369"/>
      <c r="DJ8" s="369"/>
      <c r="DK8" s="369"/>
      <c r="DL8" s="369"/>
      <c r="DM8" s="369"/>
      <c r="DN8" s="369"/>
      <c r="DO8" s="369"/>
      <c r="DP8" s="369"/>
      <c r="DQ8" s="369"/>
      <c r="DR8" s="369"/>
      <c r="DS8" s="369"/>
      <c r="DT8" s="369"/>
      <c r="DU8" s="369"/>
      <c r="DV8" s="369"/>
      <c r="DW8" s="369"/>
      <c r="DX8" s="369"/>
      <c r="DY8" s="369"/>
      <c r="DZ8" s="369"/>
      <c r="EA8" s="369"/>
      <c r="EB8" s="369"/>
      <c r="EC8" s="369"/>
      <c r="ED8" s="369"/>
      <c r="EE8" s="369"/>
      <c r="EF8" s="369"/>
      <c r="EG8" s="369"/>
      <c r="EH8" s="369"/>
      <c r="EI8" s="369"/>
      <c r="EJ8" s="369"/>
      <c r="EK8" s="369"/>
      <c r="EL8" s="369"/>
      <c r="EM8" s="369"/>
      <c r="EN8" s="369"/>
      <c r="EO8" s="369"/>
      <c r="EP8" s="369"/>
      <c r="EQ8" s="369"/>
      <c r="ER8" s="369"/>
      <c r="ES8" s="369"/>
      <c r="ET8" s="369"/>
      <c r="EU8" s="369"/>
      <c r="EV8" s="369"/>
      <c r="EW8" s="369"/>
      <c r="EX8" s="369"/>
      <c r="EY8" s="369"/>
      <c r="EZ8" s="369"/>
      <c r="FA8" s="369"/>
      <c r="FB8" s="369"/>
      <c r="FC8" s="369"/>
      <c r="FD8" s="369"/>
      <c r="FE8" s="369"/>
      <c r="FF8" s="369"/>
      <c r="FG8" s="369"/>
      <c r="FH8" s="369"/>
      <c r="FI8" s="369"/>
      <c r="FJ8" s="369"/>
      <c r="FK8" s="369"/>
      <c r="FL8" s="369"/>
      <c r="FM8" s="369"/>
      <c r="FN8" s="369"/>
      <c r="FO8" s="369"/>
      <c r="FP8" s="369"/>
      <c r="FQ8" s="369"/>
      <c r="FR8" s="369"/>
      <c r="FS8" s="369"/>
      <c r="FT8" s="369"/>
      <c r="FU8" s="369"/>
      <c r="FV8" s="369"/>
      <c r="FW8" s="369"/>
      <c r="FX8" s="369"/>
      <c r="FY8" s="369"/>
      <c r="FZ8" s="369"/>
      <c r="GA8" s="369"/>
      <c r="GB8" s="369"/>
      <c r="GC8" s="369"/>
      <c r="GD8" s="369"/>
      <c r="GE8" s="369"/>
      <c r="GF8" s="369"/>
      <c r="GG8" s="369"/>
      <c r="GH8" s="369"/>
      <c r="GI8" s="369"/>
      <c r="GJ8" s="369"/>
      <c r="GK8" s="369"/>
      <c r="GL8" s="369"/>
      <c r="GM8" s="369"/>
      <c r="GN8" s="369"/>
      <c r="GO8" s="369"/>
      <c r="GP8" s="369"/>
      <c r="GQ8" s="369"/>
      <c r="GR8" s="369"/>
      <c r="GS8" s="369"/>
      <c r="GT8" s="369"/>
      <c r="GU8" s="369"/>
      <c r="GV8" s="369"/>
      <c r="GW8" s="369"/>
      <c r="GX8" s="369"/>
      <c r="GY8" s="369"/>
      <c r="GZ8" s="369"/>
      <c r="HA8" s="369"/>
      <c r="HB8" s="369"/>
      <c r="HC8" s="369"/>
      <c r="HD8" s="369"/>
      <c r="HE8" s="369"/>
      <c r="HF8" s="369"/>
      <c r="HG8" s="369"/>
      <c r="HH8" s="369"/>
      <c r="HI8" s="369"/>
      <c r="HJ8" s="369"/>
      <c r="HK8" s="369"/>
      <c r="HL8" s="369"/>
      <c r="HM8" s="369"/>
      <c r="HN8" s="369"/>
      <c r="HO8" s="369"/>
      <c r="HP8" s="369"/>
      <c r="HQ8" s="369"/>
      <c r="HR8" s="369"/>
      <c r="HS8" s="369"/>
      <c r="HT8" s="369"/>
      <c r="HU8" s="369"/>
      <c r="HV8" s="369"/>
      <c r="HW8" s="369"/>
      <c r="HX8" s="369"/>
      <c r="HY8" s="369"/>
      <c r="HZ8" s="369"/>
      <c r="IA8" s="369"/>
      <c r="IB8" s="369"/>
      <c r="IC8" s="369"/>
    </row>
    <row r="9" spans="1:237" s="370" customFormat="1" ht="231.75" customHeight="1" x14ac:dyDescent="0.2">
      <c r="A9" s="354">
        <f t="shared" ref="A9:A72" si="0">+A8+1</f>
        <v>3</v>
      </c>
      <c r="B9" s="355" t="s">
        <v>89</v>
      </c>
      <c r="C9" s="356">
        <v>31201</v>
      </c>
      <c r="D9" s="357" t="s">
        <v>119</v>
      </c>
      <c r="E9" s="358">
        <v>3120101</v>
      </c>
      <c r="F9" s="359" t="s">
        <v>224</v>
      </c>
      <c r="G9" s="360" t="s">
        <v>559</v>
      </c>
      <c r="H9" s="316" t="s">
        <v>19</v>
      </c>
      <c r="I9" s="338">
        <f>95000000-30000000-I10-I11-I12-I13</f>
        <v>45998622</v>
      </c>
      <c r="J9" s="338"/>
      <c r="K9" s="361">
        <v>42478</v>
      </c>
      <c r="L9" s="347">
        <v>42499</v>
      </c>
      <c r="M9" s="347">
        <f>L9+5</f>
        <v>42504</v>
      </c>
      <c r="N9" s="362">
        <v>240</v>
      </c>
      <c r="O9" s="347">
        <v>42732</v>
      </c>
      <c r="P9" s="363" t="s">
        <v>602</v>
      </c>
      <c r="Q9" s="364" t="s">
        <v>670</v>
      </c>
      <c r="R9" s="365" t="s">
        <v>456</v>
      </c>
      <c r="S9" s="316" t="s">
        <v>321</v>
      </c>
      <c r="T9" s="316" t="s">
        <v>826</v>
      </c>
      <c r="U9" s="316"/>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369"/>
      <c r="DG9" s="369"/>
      <c r="DH9" s="369"/>
      <c r="DI9" s="369"/>
      <c r="DJ9" s="369"/>
      <c r="DK9" s="369"/>
      <c r="DL9" s="369"/>
      <c r="DM9" s="369"/>
      <c r="DN9" s="369"/>
      <c r="DO9" s="369"/>
      <c r="DP9" s="369"/>
      <c r="DQ9" s="369"/>
      <c r="DR9" s="369"/>
      <c r="DS9" s="369"/>
      <c r="DT9" s="369"/>
      <c r="DU9" s="369"/>
      <c r="DV9" s="369"/>
      <c r="DW9" s="369"/>
      <c r="DX9" s="369"/>
      <c r="DY9" s="369"/>
      <c r="DZ9" s="369"/>
      <c r="EA9" s="369"/>
      <c r="EB9" s="369"/>
      <c r="EC9" s="369"/>
      <c r="ED9" s="369"/>
      <c r="EE9" s="369"/>
      <c r="EF9" s="369"/>
      <c r="EG9" s="369"/>
      <c r="EH9" s="369"/>
      <c r="EI9" s="369"/>
      <c r="EJ9" s="369"/>
      <c r="EK9" s="369"/>
      <c r="EL9" s="369"/>
      <c r="EM9" s="369"/>
      <c r="EN9" s="369"/>
      <c r="EO9" s="369"/>
      <c r="EP9" s="369"/>
      <c r="EQ9" s="369"/>
      <c r="ER9" s="369"/>
      <c r="ES9" s="369"/>
      <c r="ET9" s="369"/>
      <c r="EU9" s="369"/>
      <c r="EV9" s="369"/>
      <c r="EW9" s="369"/>
      <c r="EX9" s="369"/>
      <c r="EY9" s="369"/>
      <c r="EZ9" s="369"/>
      <c r="FA9" s="369"/>
      <c r="FB9" s="369"/>
      <c r="FC9" s="369"/>
      <c r="FD9" s="369"/>
      <c r="FE9" s="369"/>
      <c r="FF9" s="369"/>
      <c r="FG9" s="369"/>
      <c r="FH9" s="369"/>
      <c r="FI9" s="369"/>
      <c r="FJ9" s="369"/>
      <c r="FK9" s="369"/>
      <c r="FL9" s="369"/>
      <c r="FM9" s="369"/>
      <c r="FN9" s="369"/>
      <c r="FO9" s="369"/>
      <c r="FP9" s="369"/>
      <c r="FQ9" s="369"/>
      <c r="FR9" s="369"/>
      <c r="FS9" s="369"/>
      <c r="FT9" s="369"/>
      <c r="FU9" s="369"/>
      <c r="FV9" s="369"/>
      <c r="FW9" s="369"/>
      <c r="FX9" s="369"/>
      <c r="FY9" s="369"/>
      <c r="FZ9" s="369"/>
      <c r="GA9" s="369"/>
      <c r="GB9" s="369"/>
      <c r="GC9" s="369"/>
      <c r="GD9" s="369"/>
      <c r="GE9" s="369"/>
      <c r="GF9" s="369"/>
      <c r="GG9" s="369"/>
      <c r="GH9" s="369"/>
      <c r="GI9" s="369"/>
      <c r="GJ9" s="369"/>
      <c r="GK9" s="369"/>
      <c r="GL9" s="369"/>
      <c r="GM9" s="369"/>
      <c r="GN9" s="369"/>
      <c r="GO9" s="369"/>
      <c r="GP9" s="369"/>
      <c r="GQ9" s="369"/>
      <c r="GR9" s="369"/>
      <c r="GS9" s="369"/>
      <c r="GT9" s="369"/>
      <c r="GU9" s="369"/>
      <c r="GV9" s="369"/>
      <c r="GW9" s="369"/>
      <c r="GX9" s="369"/>
      <c r="GY9" s="369"/>
      <c r="GZ9" s="369"/>
      <c r="HA9" s="369"/>
      <c r="HB9" s="369"/>
      <c r="HC9" s="369"/>
      <c r="HD9" s="369"/>
      <c r="HE9" s="369"/>
      <c r="HF9" s="369"/>
      <c r="HG9" s="369"/>
      <c r="HH9" s="369"/>
      <c r="HI9" s="369"/>
      <c r="HJ9" s="369"/>
      <c r="HK9" s="369"/>
      <c r="HL9" s="369"/>
      <c r="HM9" s="369"/>
      <c r="HN9" s="369"/>
      <c r="HO9" s="369"/>
      <c r="HP9" s="369"/>
      <c r="HQ9" s="369"/>
      <c r="HR9" s="369"/>
      <c r="HS9" s="369"/>
      <c r="HT9" s="369"/>
      <c r="HU9" s="369"/>
      <c r="HV9" s="369"/>
      <c r="HW9" s="369"/>
      <c r="HX9" s="369"/>
      <c r="HY9" s="369"/>
      <c r="HZ9" s="369"/>
      <c r="IA9" s="369"/>
      <c r="IB9" s="369"/>
      <c r="IC9" s="369"/>
    </row>
    <row r="10" spans="1:237" s="370" customFormat="1" ht="231.75" customHeight="1" x14ac:dyDescent="0.2">
      <c r="A10" s="354">
        <f t="shared" si="0"/>
        <v>4</v>
      </c>
      <c r="B10" s="355" t="s">
        <v>89</v>
      </c>
      <c r="C10" s="356">
        <v>31201</v>
      </c>
      <c r="D10" s="357" t="s">
        <v>119</v>
      </c>
      <c r="E10" s="358">
        <v>3120101</v>
      </c>
      <c r="F10" s="359" t="s">
        <v>224</v>
      </c>
      <c r="G10" s="360" t="s">
        <v>559</v>
      </c>
      <c r="H10" s="316" t="s">
        <v>19</v>
      </c>
      <c r="I10" s="416">
        <v>3754266</v>
      </c>
      <c r="J10" s="416">
        <v>3754266</v>
      </c>
      <c r="K10" s="361">
        <v>42474</v>
      </c>
      <c r="L10" s="347">
        <v>42507</v>
      </c>
      <c r="M10" s="347">
        <v>42514</v>
      </c>
      <c r="N10" s="362">
        <v>240</v>
      </c>
      <c r="O10" s="347">
        <v>42734</v>
      </c>
      <c r="P10" s="363" t="s">
        <v>602</v>
      </c>
      <c r="Q10" s="364" t="s">
        <v>670</v>
      </c>
      <c r="R10" s="365" t="s">
        <v>456</v>
      </c>
      <c r="S10" s="316" t="s">
        <v>321</v>
      </c>
      <c r="T10" s="316" t="s">
        <v>783</v>
      </c>
      <c r="U10" s="316" t="s">
        <v>303</v>
      </c>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369"/>
      <c r="DG10" s="369"/>
      <c r="DH10" s="369"/>
      <c r="DI10" s="369"/>
      <c r="DJ10" s="369"/>
      <c r="DK10" s="369"/>
      <c r="DL10" s="369"/>
      <c r="DM10" s="369"/>
      <c r="DN10" s="369"/>
      <c r="DO10" s="369"/>
      <c r="DP10" s="369"/>
      <c r="DQ10" s="369"/>
      <c r="DR10" s="369"/>
      <c r="DS10" s="369"/>
      <c r="DT10" s="369"/>
      <c r="DU10" s="369"/>
      <c r="DV10" s="369"/>
      <c r="DW10" s="369"/>
      <c r="DX10" s="369"/>
      <c r="DY10" s="369"/>
      <c r="DZ10" s="369"/>
      <c r="EA10" s="369"/>
      <c r="EB10" s="369"/>
      <c r="EC10" s="369"/>
      <c r="ED10" s="369"/>
      <c r="EE10" s="369"/>
      <c r="EF10" s="369"/>
      <c r="EG10" s="369"/>
      <c r="EH10" s="369"/>
      <c r="EI10" s="369"/>
      <c r="EJ10" s="369"/>
      <c r="EK10" s="369"/>
      <c r="EL10" s="369"/>
      <c r="EM10" s="369"/>
      <c r="EN10" s="369"/>
      <c r="EO10" s="369"/>
      <c r="EP10" s="369"/>
      <c r="EQ10" s="369"/>
      <c r="ER10" s="369"/>
      <c r="ES10" s="369"/>
      <c r="ET10" s="369"/>
      <c r="EU10" s="369"/>
      <c r="EV10" s="369"/>
      <c r="EW10" s="369"/>
      <c r="EX10" s="369"/>
      <c r="EY10" s="369"/>
      <c r="EZ10" s="369"/>
      <c r="FA10" s="369"/>
      <c r="FB10" s="369"/>
      <c r="FC10" s="369"/>
      <c r="FD10" s="369"/>
      <c r="FE10" s="369"/>
      <c r="FF10" s="369"/>
      <c r="FG10" s="369"/>
      <c r="FH10" s="369"/>
      <c r="FI10" s="369"/>
      <c r="FJ10" s="369"/>
      <c r="FK10" s="369"/>
      <c r="FL10" s="369"/>
      <c r="FM10" s="369"/>
      <c r="FN10" s="369"/>
      <c r="FO10" s="369"/>
      <c r="FP10" s="369"/>
      <c r="FQ10" s="369"/>
      <c r="FR10" s="369"/>
      <c r="FS10" s="369"/>
      <c r="FT10" s="369"/>
      <c r="FU10" s="369"/>
      <c r="FV10" s="369"/>
      <c r="FW10" s="369"/>
      <c r="FX10" s="369"/>
      <c r="FY10" s="369"/>
      <c r="FZ10" s="369"/>
      <c r="GA10" s="369"/>
      <c r="GB10" s="369"/>
      <c r="GC10" s="369"/>
      <c r="GD10" s="369"/>
      <c r="GE10" s="369"/>
      <c r="GF10" s="369"/>
      <c r="GG10" s="369"/>
      <c r="GH10" s="369"/>
      <c r="GI10" s="369"/>
      <c r="GJ10" s="369"/>
      <c r="GK10" s="369"/>
      <c r="GL10" s="369"/>
      <c r="GM10" s="369"/>
      <c r="GN10" s="369"/>
      <c r="GO10" s="369"/>
      <c r="GP10" s="369"/>
      <c r="GQ10" s="369"/>
      <c r="GR10" s="369"/>
      <c r="GS10" s="369"/>
      <c r="GT10" s="369"/>
      <c r="GU10" s="369"/>
      <c r="GV10" s="369"/>
      <c r="GW10" s="369"/>
      <c r="GX10" s="369"/>
      <c r="GY10" s="369"/>
      <c r="GZ10" s="369"/>
      <c r="HA10" s="369"/>
      <c r="HB10" s="369"/>
      <c r="HC10" s="369"/>
      <c r="HD10" s="369"/>
      <c r="HE10" s="369"/>
      <c r="HF10" s="369"/>
      <c r="HG10" s="369"/>
      <c r="HH10" s="369"/>
      <c r="HI10" s="369"/>
      <c r="HJ10" s="369"/>
      <c r="HK10" s="369"/>
      <c r="HL10" s="369"/>
      <c r="HM10" s="369"/>
      <c r="HN10" s="369"/>
      <c r="HO10" s="369"/>
      <c r="HP10" s="369"/>
      <c r="HQ10" s="369"/>
      <c r="HR10" s="369"/>
      <c r="HS10" s="369"/>
      <c r="HT10" s="369"/>
      <c r="HU10" s="369"/>
      <c r="HV10" s="369"/>
      <c r="HW10" s="369"/>
      <c r="HX10" s="369"/>
      <c r="HY10" s="369"/>
      <c r="HZ10" s="369"/>
      <c r="IA10" s="369"/>
      <c r="IB10" s="369"/>
      <c r="IC10" s="369"/>
    </row>
    <row r="11" spans="1:237" s="370" customFormat="1" ht="231.75" customHeight="1" x14ac:dyDescent="0.2">
      <c r="A11" s="354">
        <f t="shared" si="0"/>
        <v>5</v>
      </c>
      <c r="B11" s="355" t="s">
        <v>89</v>
      </c>
      <c r="C11" s="356">
        <v>31201</v>
      </c>
      <c r="D11" s="357" t="s">
        <v>119</v>
      </c>
      <c r="E11" s="358">
        <v>3120101</v>
      </c>
      <c r="F11" s="359" t="s">
        <v>224</v>
      </c>
      <c r="G11" s="360" t="s">
        <v>559</v>
      </c>
      <c r="H11" s="316" t="s">
        <v>19</v>
      </c>
      <c r="I11" s="416">
        <v>5549873</v>
      </c>
      <c r="J11" s="416">
        <v>5549873</v>
      </c>
      <c r="K11" s="361">
        <v>42474</v>
      </c>
      <c r="L11" s="347">
        <v>42507</v>
      </c>
      <c r="M11" s="347">
        <v>42514</v>
      </c>
      <c r="N11" s="362">
        <v>240</v>
      </c>
      <c r="O11" s="347">
        <v>42734</v>
      </c>
      <c r="P11" s="363" t="s">
        <v>602</v>
      </c>
      <c r="Q11" s="364" t="s">
        <v>670</v>
      </c>
      <c r="R11" s="365" t="s">
        <v>456</v>
      </c>
      <c r="S11" s="316" t="s">
        <v>321</v>
      </c>
      <c r="T11" s="316" t="s">
        <v>784</v>
      </c>
      <c r="U11" s="316" t="s">
        <v>303</v>
      </c>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369"/>
      <c r="DG11" s="369"/>
      <c r="DH11" s="369"/>
      <c r="DI11" s="369"/>
      <c r="DJ11" s="369"/>
      <c r="DK11" s="369"/>
      <c r="DL11" s="369"/>
      <c r="DM11" s="369"/>
      <c r="DN11" s="369"/>
      <c r="DO11" s="369"/>
      <c r="DP11" s="369"/>
      <c r="DQ11" s="369"/>
      <c r="DR11" s="369"/>
      <c r="DS11" s="369"/>
      <c r="DT11" s="369"/>
      <c r="DU11" s="369"/>
      <c r="DV11" s="369"/>
      <c r="DW11" s="369"/>
      <c r="DX11" s="369"/>
      <c r="DY11" s="369"/>
      <c r="DZ11" s="369"/>
      <c r="EA11" s="369"/>
      <c r="EB11" s="369"/>
      <c r="EC11" s="369"/>
      <c r="ED11" s="369"/>
      <c r="EE11" s="369"/>
      <c r="EF11" s="369"/>
      <c r="EG11" s="369"/>
      <c r="EH11" s="369"/>
      <c r="EI11" s="369"/>
      <c r="EJ11" s="369"/>
      <c r="EK11" s="369"/>
      <c r="EL11" s="369"/>
      <c r="EM11" s="369"/>
      <c r="EN11" s="369"/>
      <c r="EO11" s="369"/>
      <c r="EP11" s="369"/>
      <c r="EQ11" s="369"/>
      <c r="ER11" s="369"/>
      <c r="ES11" s="369"/>
      <c r="ET11" s="369"/>
      <c r="EU11" s="369"/>
      <c r="EV11" s="369"/>
      <c r="EW11" s="369"/>
      <c r="EX11" s="369"/>
      <c r="EY11" s="369"/>
      <c r="EZ11" s="369"/>
      <c r="FA11" s="369"/>
      <c r="FB11" s="369"/>
      <c r="FC11" s="369"/>
      <c r="FD11" s="369"/>
      <c r="FE11" s="369"/>
      <c r="FF11" s="369"/>
      <c r="FG11" s="369"/>
      <c r="FH11" s="369"/>
      <c r="FI11" s="369"/>
      <c r="FJ11" s="369"/>
      <c r="FK11" s="369"/>
      <c r="FL11" s="369"/>
      <c r="FM11" s="369"/>
      <c r="FN11" s="369"/>
      <c r="FO11" s="369"/>
      <c r="FP11" s="369"/>
      <c r="FQ11" s="369"/>
      <c r="FR11" s="369"/>
      <c r="FS11" s="369"/>
      <c r="FT11" s="369"/>
      <c r="FU11" s="369"/>
      <c r="FV11" s="369"/>
      <c r="FW11" s="369"/>
      <c r="FX11" s="369"/>
      <c r="FY11" s="369"/>
      <c r="FZ11" s="369"/>
      <c r="GA11" s="369"/>
      <c r="GB11" s="369"/>
      <c r="GC11" s="369"/>
      <c r="GD11" s="369"/>
      <c r="GE11" s="369"/>
      <c r="GF11" s="369"/>
      <c r="GG11" s="369"/>
      <c r="GH11" s="369"/>
      <c r="GI11" s="369"/>
      <c r="GJ11" s="369"/>
      <c r="GK11" s="369"/>
      <c r="GL11" s="369"/>
      <c r="GM11" s="369"/>
      <c r="GN11" s="369"/>
      <c r="GO11" s="369"/>
      <c r="GP11" s="369"/>
      <c r="GQ11" s="369"/>
      <c r="GR11" s="369"/>
      <c r="GS11" s="369"/>
      <c r="GT11" s="369"/>
      <c r="GU11" s="369"/>
      <c r="GV11" s="369"/>
      <c r="GW11" s="369"/>
      <c r="GX11" s="369"/>
      <c r="GY11" s="369"/>
      <c r="GZ11" s="369"/>
      <c r="HA11" s="369"/>
      <c r="HB11" s="369"/>
      <c r="HC11" s="369"/>
      <c r="HD11" s="369"/>
      <c r="HE11" s="369"/>
      <c r="HF11" s="369"/>
      <c r="HG11" s="369"/>
      <c r="HH11" s="369"/>
      <c r="HI11" s="369"/>
      <c r="HJ11" s="369"/>
      <c r="HK11" s="369"/>
      <c r="HL11" s="369"/>
      <c r="HM11" s="369"/>
      <c r="HN11" s="369"/>
      <c r="HO11" s="369"/>
      <c r="HP11" s="369"/>
      <c r="HQ11" s="369"/>
      <c r="HR11" s="369"/>
      <c r="HS11" s="369"/>
      <c r="HT11" s="369"/>
      <c r="HU11" s="369"/>
      <c r="HV11" s="369"/>
      <c r="HW11" s="369"/>
      <c r="HX11" s="369"/>
      <c r="HY11" s="369"/>
      <c r="HZ11" s="369"/>
      <c r="IA11" s="369"/>
      <c r="IB11" s="369"/>
      <c r="IC11" s="369"/>
    </row>
    <row r="12" spans="1:237" s="370" customFormat="1" ht="171" customHeight="1" x14ac:dyDescent="0.2">
      <c r="A12" s="354">
        <f t="shared" si="0"/>
        <v>6</v>
      </c>
      <c r="B12" s="355" t="s">
        <v>89</v>
      </c>
      <c r="C12" s="356">
        <v>31201</v>
      </c>
      <c r="D12" s="357" t="s">
        <v>119</v>
      </c>
      <c r="E12" s="358">
        <v>3120101</v>
      </c>
      <c r="F12" s="359" t="s">
        <v>224</v>
      </c>
      <c r="G12" s="360" t="s">
        <v>559</v>
      </c>
      <c r="H12" s="316" t="s">
        <v>19</v>
      </c>
      <c r="I12" s="416">
        <v>6695276</v>
      </c>
      <c r="J12" s="416">
        <v>6695276</v>
      </c>
      <c r="K12" s="361">
        <v>42474</v>
      </c>
      <c r="L12" s="347">
        <v>42507</v>
      </c>
      <c r="M12" s="347">
        <v>42514</v>
      </c>
      <c r="N12" s="362">
        <v>240</v>
      </c>
      <c r="O12" s="347">
        <v>42734</v>
      </c>
      <c r="P12" s="363" t="s">
        <v>602</v>
      </c>
      <c r="Q12" s="364" t="s">
        <v>670</v>
      </c>
      <c r="R12" s="365" t="s">
        <v>456</v>
      </c>
      <c r="S12" s="316" t="s">
        <v>321</v>
      </c>
      <c r="T12" s="316" t="s">
        <v>785</v>
      </c>
      <c r="U12" s="316" t="s">
        <v>303</v>
      </c>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69"/>
      <c r="DM12" s="369"/>
      <c r="DN12" s="369"/>
      <c r="DO12" s="369"/>
      <c r="DP12" s="369"/>
      <c r="DQ12" s="369"/>
      <c r="DR12" s="369"/>
      <c r="DS12" s="369"/>
      <c r="DT12" s="369"/>
      <c r="DU12" s="369"/>
      <c r="DV12" s="369"/>
      <c r="DW12" s="369"/>
      <c r="DX12" s="369"/>
      <c r="DY12" s="369"/>
      <c r="DZ12" s="369"/>
      <c r="EA12" s="369"/>
      <c r="EB12" s="369"/>
      <c r="EC12" s="369"/>
      <c r="ED12" s="369"/>
      <c r="EE12" s="369"/>
      <c r="EF12" s="369"/>
      <c r="EG12" s="369"/>
      <c r="EH12" s="369"/>
      <c r="EI12" s="369"/>
      <c r="EJ12" s="369"/>
      <c r="EK12" s="369"/>
      <c r="EL12" s="369"/>
      <c r="EM12" s="369"/>
      <c r="EN12" s="369"/>
      <c r="EO12" s="369"/>
      <c r="EP12" s="369"/>
      <c r="EQ12" s="369"/>
      <c r="ER12" s="369"/>
      <c r="ES12" s="369"/>
      <c r="ET12" s="369"/>
      <c r="EU12" s="369"/>
      <c r="EV12" s="369"/>
      <c r="EW12" s="369"/>
      <c r="EX12" s="369"/>
      <c r="EY12" s="369"/>
      <c r="EZ12" s="369"/>
      <c r="FA12" s="369"/>
      <c r="FB12" s="369"/>
      <c r="FC12" s="369"/>
      <c r="FD12" s="369"/>
      <c r="FE12" s="369"/>
      <c r="FF12" s="369"/>
      <c r="FG12" s="369"/>
      <c r="FH12" s="369"/>
      <c r="FI12" s="369"/>
      <c r="FJ12" s="369"/>
      <c r="FK12" s="369"/>
      <c r="FL12" s="369"/>
      <c r="FM12" s="369"/>
      <c r="FN12" s="369"/>
      <c r="FO12" s="369"/>
      <c r="FP12" s="369"/>
      <c r="FQ12" s="369"/>
      <c r="FR12" s="369"/>
      <c r="FS12" s="369"/>
      <c r="FT12" s="369"/>
      <c r="FU12" s="369"/>
      <c r="FV12" s="369"/>
      <c r="FW12" s="369"/>
      <c r="FX12" s="369"/>
      <c r="FY12" s="369"/>
      <c r="FZ12" s="369"/>
      <c r="GA12" s="369"/>
      <c r="GB12" s="369"/>
      <c r="GC12" s="369"/>
      <c r="GD12" s="369"/>
      <c r="GE12" s="369"/>
      <c r="GF12" s="369"/>
      <c r="GG12" s="369"/>
      <c r="GH12" s="369"/>
      <c r="GI12" s="369"/>
      <c r="GJ12" s="369"/>
      <c r="GK12" s="369"/>
      <c r="GL12" s="369"/>
      <c r="GM12" s="369"/>
      <c r="GN12" s="369"/>
      <c r="GO12" s="369"/>
      <c r="GP12" s="369"/>
      <c r="GQ12" s="369"/>
      <c r="GR12" s="369"/>
      <c r="GS12" s="369"/>
      <c r="GT12" s="369"/>
      <c r="GU12" s="369"/>
      <c r="GV12" s="369"/>
      <c r="GW12" s="369"/>
      <c r="GX12" s="369"/>
      <c r="GY12" s="369"/>
      <c r="GZ12" s="369"/>
      <c r="HA12" s="369"/>
      <c r="HB12" s="369"/>
      <c r="HC12" s="369"/>
      <c r="HD12" s="369"/>
      <c r="HE12" s="369"/>
      <c r="HF12" s="369"/>
      <c r="HG12" s="369"/>
      <c r="HH12" s="369"/>
      <c r="HI12" s="369"/>
      <c r="HJ12" s="369"/>
      <c r="HK12" s="369"/>
      <c r="HL12" s="369"/>
      <c r="HM12" s="369"/>
      <c r="HN12" s="369"/>
      <c r="HO12" s="369"/>
      <c r="HP12" s="369"/>
      <c r="HQ12" s="369"/>
      <c r="HR12" s="369"/>
      <c r="HS12" s="369"/>
      <c r="HT12" s="369"/>
      <c r="HU12" s="369"/>
      <c r="HV12" s="369"/>
      <c r="HW12" s="369"/>
      <c r="HX12" s="369"/>
      <c r="HY12" s="369"/>
      <c r="HZ12" s="369"/>
      <c r="IA12" s="369"/>
      <c r="IB12" s="369"/>
      <c r="IC12" s="369"/>
    </row>
    <row r="13" spans="1:237" s="370" customFormat="1" ht="171" customHeight="1" x14ac:dyDescent="0.2">
      <c r="A13" s="354">
        <f t="shared" si="0"/>
        <v>7</v>
      </c>
      <c r="B13" s="355" t="s">
        <v>89</v>
      </c>
      <c r="C13" s="356">
        <v>31201</v>
      </c>
      <c r="D13" s="357" t="s">
        <v>119</v>
      </c>
      <c r="E13" s="358">
        <v>3120101</v>
      </c>
      <c r="F13" s="359" t="s">
        <v>224</v>
      </c>
      <c r="G13" s="360" t="s">
        <v>559</v>
      </c>
      <c r="H13" s="316" t="s">
        <v>19</v>
      </c>
      <c r="I13" s="416">
        <v>3001963</v>
      </c>
      <c r="J13" s="416">
        <v>3001963</v>
      </c>
      <c r="K13" s="361">
        <v>42474</v>
      </c>
      <c r="L13" s="347">
        <v>42507</v>
      </c>
      <c r="M13" s="347">
        <v>42514</v>
      </c>
      <c r="N13" s="362">
        <v>240</v>
      </c>
      <c r="O13" s="347">
        <v>42734</v>
      </c>
      <c r="P13" s="363" t="s">
        <v>602</v>
      </c>
      <c r="Q13" s="364" t="s">
        <v>670</v>
      </c>
      <c r="R13" s="365" t="s">
        <v>456</v>
      </c>
      <c r="S13" s="316" t="s">
        <v>321</v>
      </c>
      <c r="T13" s="316" t="s">
        <v>786</v>
      </c>
      <c r="U13" s="316" t="s">
        <v>303</v>
      </c>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369"/>
      <c r="DG13" s="369"/>
      <c r="DH13" s="369"/>
      <c r="DI13" s="369"/>
      <c r="DJ13" s="369"/>
      <c r="DK13" s="369"/>
      <c r="DL13" s="369"/>
      <c r="DM13" s="369"/>
      <c r="DN13" s="369"/>
      <c r="DO13" s="369"/>
      <c r="DP13" s="369"/>
      <c r="DQ13" s="369"/>
      <c r="DR13" s="369"/>
      <c r="DS13" s="369"/>
      <c r="DT13" s="369"/>
      <c r="DU13" s="369"/>
      <c r="DV13" s="369"/>
      <c r="DW13" s="369"/>
      <c r="DX13" s="369"/>
      <c r="DY13" s="369"/>
      <c r="DZ13" s="369"/>
      <c r="EA13" s="369"/>
      <c r="EB13" s="369"/>
      <c r="EC13" s="369"/>
      <c r="ED13" s="369"/>
      <c r="EE13" s="369"/>
      <c r="EF13" s="369"/>
      <c r="EG13" s="369"/>
      <c r="EH13" s="369"/>
      <c r="EI13" s="369"/>
      <c r="EJ13" s="369"/>
      <c r="EK13" s="369"/>
      <c r="EL13" s="369"/>
      <c r="EM13" s="369"/>
      <c r="EN13" s="369"/>
      <c r="EO13" s="369"/>
      <c r="EP13" s="369"/>
      <c r="EQ13" s="369"/>
      <c r="ER13" s="369"/>
      <c r="ES13" s="369"/>
      <c r="ET13" s="369"/>
      <c r="EU13" s="369"/>
      <c r="EV13" s="369"/>
      <c r="EW13" s="369"/>
      <c r="EX13" s="369"/>
      <c r="EY13" s="369"/>
      <c r="EZ13" s="369"/>
      <c r="FA13" s="369"/>
      <c r="FB13" s="369"/>
      <c r="FC13" s="369"/>
      <c r="FD13" s="369"/>
      <c r="FE13" s="369"/>
      <c r="FF13" s="369"/>
      <c r="FG13" s="369"/>
      <c r="FH13" s="369"/>
      <c r="FI13" s="369"/>
      <c r="FJ13" s="369"/>
      <c r="FK13" s="369"/>
      <c r="FL13" s="369"/>
      <c r="FM13" s="369"/>
      <c r="FN13" s="369"/>
      <c r="FO13" s="369"/>
      <c r="FP13" s="369"/>
      <c r="FQ13" s="369"/>
      <c r="FR13" s="369"/>
      <c r="FS13" s="369"/>
      <c r="FT13" s="369"/>
      <c r="FU13" s="369"/>
      <c r="FV13" s="369"/>
      <c r="FW13" s="369"/>
      <c r="FX13" s="369"/>
      <c r="FY13" s="369"/>
      <c r="FZ13" s="369"/>
      <c r="GA13" s="369"/>
      <c r="GB13" s="369"/>
      <c r="GC13" s="369"/>
      <c r="GD13" s="369"/>
      <c r="GE13" s="369"/>
      <c r="GF13" s="369"/>
      <c r="GG13" s="369"/>
      <c r="GH13" s="369"/>
      <c r="GI13" s="369"/>
      <c r="GJ13" s="369"/>
      <c r="GK13" s="369"/>
      <c r="GL13" s="369"/>
      <c r="GM13" s="369"/>
      <c r="GN13" s="369"/>
      <c r="GO13" s="369"/>
      <c r="GP13" s="369"/>
      <c r="GQ13" s="369"/>
      <c r="GR13" s="369"/>
      <c r="GS13" s="369"/>
      <c r="GT13" s="369"/>
      <c r="GU13" s="369"/>
      <c r="GV13" s="369"/>
      <c r="GW13" s="369"/>
      <c r="GX13" s="369"/>
      <c r="GY13" s="369"/>
      <c r="GZ13" s="369"/>
      <c r="HA13" s="369"/>
      <c r="HB13" s="369"/>
      <c r="HC13" s="369"/>
      <c r="HD13" s="369"/>
      <c r="HE13" s="369"/>
      <c r="HF13" s="369"/>
      <c r="HG13" s="369"/>
      <c r="HH13" s="369"/>
      <c r="HI13" s="369"/>
      <c r="HJ13" s="369"/>
      <c r="HK13" s="369"/>
      <c r="HL13" s="369"/>
      <c r="HM13" s="369"/>
      <c r="HN13" s="369"/>
      <c r="HO13" s="369"/>
      <c r="HP13" s="369"/>
      <c r="HQ13" s="369"/>
      <c r="HR13" s="369"/>
      <c r="HS13" s="369"/>
      <c r="HT13" s="369"/>
      <c r="HU13" s="369"/>
      <c r="HV13" s="369"/>
      <c r="HW13" s="369"/>
      <c r="HX13" s="369"/>
      <c r="HY13" s="369"/>
      <c r="HZ13" s="369"/>
      <c r="IA13" s="369"/>
      <c r="IB13" s="369"/>
      <c r="IC13" s="369"/>
    </row>
    <row r="14" spans="1:237" s="370" customFormat="1" ht="210.75" customHeight="1" x14ac:dyDescent="0.2">
      <c r="A14" s="354">
        <f t="shared" si="0"/>
        <v>8</v>
      </c>
      <c r="B14" s="355" t="s">
        <v>89</v>
      </c>
      <c r="C14" s="356">
        <v>31201</v>
      </c>
      <c r="D14" s="357" t="s">
        <v>119</v>
      </c>
      <c r="E14" s="358">
        <v>3120101</v>
      </c>
      <c r="F14" s="359" t="s">
        <v>224</v>
      </c>
      <c r="G14" s="360" t="s">
        <v>77</v>
      </c>
      <c r="H14" s="316" t="s">
        <v>19</v>
      </c>
      <c r="I14" s="338">
        <v>30000000</v>
      </c>
      <c r="J14" s="338">
        <v>10513080</v>
      </c>
      <c r="K14" s="361">
        <v>42478</v>
      </c>
      <c r="L14" s="347">
        <v>42530</v>
      </c>
      <c r="M14" s="347">
        <v>42535</v>
      </c>
      <c r="N14" s="362">
        <v>240</v>
      </c>
      <c r="O14" s="347">
        <v>42779</v>
      </c>
      <c r="P14" s="363" t="s">
        <v>601</v>
      </c>
      <c r="Q14" s="364" t="s">
        <v>812</v>
      </c>
      <c r="R14" s="365" t="s">
        <v>456</v>
      </c>
      <c r="S14" s="316" t="s">
        <v>321</v>
      </c>
      <c r="T14" s="316" t="s">
        <v>814</v>
      </c>
      <c r="U14" s="316" t="s">
        <v>303</v>
      </c>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369"/>
      <c r="DG14" s="369"/>
      <c r="DH14" s="369"/>
      <c r="DI14" s="369"/>
      <c r="DJ14" s="369"/>
      <c r="DK14" s="369"/>
      <c r="DL14" s="369"/>
      <c r="DM14" s="369"/>
      <c r="DN14" s="369"/>
      <c r="DO14" s="369"/>
      <c r="DP14" s="369"/>
      <c r="DQ14" s="369"/>
      <c r="DR14" s="369"/>
      <c r="DS14" s="369"/>
      <c r="DT14" s="369"/>
      <c r="DU14" s="369"/>
      <c r="DV14" s="369"/>
      <c r="DW14" s="369"/>
      <c r="DX14" s="369"/>
      <c r="DY14" s="369"/>
      <c r="DZ14" s="369"/>
      <c r="EA14" s="369"/>
      <c r="EB14" s="369"/>
      <c r="EC14" s="369"/>
      <c r="ED14" s="369"/>
      <c r="EE14" s="369"/>
      <c r="EF14" s="369"/>
      <c r="EG14" s="369"/>
      <c r="EH14" s="369"/>
      <c r="EI14" s="369"/>
      <c r="EJ14" s="369"/>
      <c r="EK14" s="369"/>
      <c r="EL14" s="369"/>
      <c r="EM14" s="369"/>
      <c r="EN14" s="369"/>
      <c r="EO14" s="369"/>
      <c r="EP14" s="369"/>
      <c r="EQ14" s="369"/>
      <c r="ER14" s="369"/>
      <c r="ES14" s="369"/>
      <c r="ET14" s="369"/>
      <c r="EU14" s="369"/>
      <c r="EV14" s="369"/>
      <c r="EW14" s="369"/>
      <c r="EX14" s="369"/>
      <c r="EY14" s="369"/>
      <c r="EZ14" s="369"/>
      <c r="FA14" s="369"/>
      <c r="FB14" s="369"/>
      <c r="FC14" s="369"/>
      <c r="FD14" s="369"/>
      <c r="FE14" s="369"/>
      <c r="FF14" s="369"/>
      <c r="FG14" s="369"/>
      <c r="FH14" s="369"/>
      <c r="FI14" s="369"/>
      <c r="FJ14" s="369"/>
      <c r="FK14" s="369"/>
      <c r="FL14" s="369"/>
      <c r="FM14" s="369"/>
      <c r="FN14" s="369"/>
      <c r="FO14" s="369"/>
      <c r="FP14" s="369"/>
      <c r="FQ14" s="369"/>
      <c r="FR14" s="369"/>
      <c r="FS14" s="369"/>
      <c r="FT14" s="369"/>
      <c r="FU14" s="369"/>
      <c r="FV14" s="369"/>
      <c r="FW14" s="369"/>
      <c r="FX14" s="369"/>
      <c r="FY14" s="369"/>
      <c r="FZ14" s="369"/>
      <c r="GA14" s="369"/>
      <c r="GB14" s="369"/>
      <c r="GC14" s="369"/>
      <c r="GD14" s="369"/>
      <c r="GE14" s="369"/>
      <c r="GF14" s="369"/>
      <c r="GG14" s="369"/>
      <c r="GH14" s="369"/>
      <c r="GI14" s="369"/>
      <c r="GJ14" s="369"/>
      <c r="GK14" s="369"/>
      <c r="GL14" s="369"/>
      <c r="GM14" s="369"/>
      <c r="GN14" s="369"/>
      <c r="GO14" s="369"/>
      <c r="GP14" s="369"/>
      <c r="GQ14" s="369"/>
      <c r="GR14" s="369"/>
      <c r="GS14" s="369"/>
      <c r="GT14" s="369"/>
      <c r="GU14" s="369"/>
      <c r="GV14" s="369"/>
      <c r="GW14" s="369"/>
      <c r="GX14" s="369"/>
      <c r="GY14" s="369"/>
      <c r="GZ14" s="369"/>
      <c r="HA14" s="369"/>
      <c r="HB14" s="369"/>
      <c r="HC14" s="369"/>
      <c r="HD14" s="369"/>
      <c r="HE14" s="369"/>
      <c r="HF14" s="369"/>
      <c r="HG14" s="369"/>
      <c r="HH14" s="369"/>
      <c r="HI14" s="369"/>
      <c r="HJ14" s="369"/>
      <c r="HK14" s="369"/>
      <c r="HL14" s="369"/>
      <c r="HM14" s="369"/>
      <c r="HN14" s="369"/>
      <c r="HO14" s="369"/>
      <c r="HP14" s="369"/>
      <c r="HQ14" s="369"/>
      <c r="HR14" s="369"/>
      <c r="HS14" s="369"/>
      <c r="HT14" s="369"/>
      <c r="HU14" s="369"/>
      <c r="HV14" s="369"/>
      <c r="HW14" s="369"/>
      <c r="HX14" s="369"/>
      <c r="HY14" s="369"/>
      <c r="HZ14" s="369"/>
      <c r="IA14" s="369"/>
      <c r="IB14" s="369"/>
      <c r="IC14" s="369"/>
    </row>
    <row r="15" spans="1:237" s="370" customFormat="1" ht="111.75" customHeight="1" x14ac:dyDescent="0.2">
      <c r="A15" s="354">
        <f t="shared" si="0"/>
        <v>9</v>
      </c>
      <c r="B15" s="355" t="s">
        <v>89</v>
      </c>
      <c r="C15" s="356" t="s">
        <v>16</v>
      </c>
      <c r="D15" s="357" t="s">
        <v>210</v>
      </c>
      <c r="E15" s="358">
        <v>3120210</v>
      </c>
      <c r="F15" s="359" t="s">
        <v>31</v>
      </c>
      <c r="G15" s="360" t="s">
        <v>591</v>
      </c>
      <c r="H15" s="316" t="s">
        <v>33</v>
      </c>
      <c r="I15" s="338">
        <v>43000000</v>
      </c>
      <c r="J15" s="338">
        <v>40120000</v>
      </c>
      <c r="K15" s="361">
        <v>42489</v>
      </c>
      <c r="L15" s="347">
        <v>42535</v>
      </c>
      <c r="M15" s="347">
        <v>42550</v>
      </c>
      <c r="N15" s="362">
        <v>60</v>
      </c>
      <c r="O15" s="347">
        <v>42610</v>
      </c>
      <c r="P15" s="363" t="s">
        <v>34</v>
      </c>
      <c r="Q15" s="364" t="s">
        <v>551</v>
      </c>
      <c r="R15" s="365" t="s">
        <v>35</v>
      </c>
      <c r="S15" s="316" t="s">
        <v>321</v>
      </c>
      <c r="T15" s="316" t="s">
        <v>815</v>
      </c>
      <c r="U15" s="316" t="s">
        <v>303</v>
      </c>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369"/>
      <c r="DG15" s="369"/>
      <c r="DH15" s="369"/>
      <c r="DI15" s="369"/>
      <c r="DJ15" s="369"/>
      <c r="DK15" s="369"/>
      <c r="DL15" s="369"/>
      <c r="DM15" s="369"/>
      <c r="DN15" s="369"/>
      <c r="DO15" s="369"/>
      <c r="DP15" s="369"/>
      <c r="DQ15" s="369"/>
      <c r="DR15" s="369"/>
      <c r="DS15" s="369"/>
      <c r="DT15" s="369"/>
      <c r="DU15" s="369"/>
      <c r="DV15" s="369"/>
      <c r="DW15" s="369"/>
      <c r="DX15" s="369"/>
      <c r="DY15" s="369"/>
      <c r="DZ15" s="369"/>
      <c r="EA15" s="369"/>
      <c r="EB15" s="369"/>
      <c r="EC15" s="369"/>
      <c r="ED15" s="369"/>
      <c r="EE15" s="369"/>
      <c r="EF15" s="369"/>
      <c r="EG15" s="369"/>
      <c r="EH15" s="369"/>
      <c r="EI15" s="369"/>
      <c r="EJ15" s="369"/>
      <c r="EK15" s="369"/>
      <c r="EL15" s="369"/>
      <c r="EM15" s="369"/>
      <c r="EN15" s="369"/>
      <c r="EO15" s="369"/>
      <c r="EP15" s="369"/>
      <c r="EQ15" s="369"/>
      <c r="ER15" s="369"/>
      <c r="ES15" s="369"/>
      <c r="ET15" s="369"/>
      <c r="EU15" s="369"/>
      <c r="EV15" s="369"/>
      <c r="EW15" s="369"/>
      <c r="EX15" s="369"/>
      <c r="EY15" s="369"/>
      <c r="EZ15" s="369"/>
      <c r="FA15" s="369"/>
      <c r="FB15" s="369"/>
      <c r="FC15" s="369"/>
      <c r="FD15" s="369"/>
      <c r="FE15" s="369"/>
      <c r="FF15" s="369"/>
      <c r="FG15" s="369"/>
      <c r="FH15" s="369"/>
      <c r="FI15" s="369"/>
      <c r="FJ15" s="369"/>
      <c r="FK15" s="369"/>
      <c r="FL15" s="369"/>
      <c r="FM15" s="369"/>
      <c r="FN15" s="369"/>
      <c r="FO15" s="369"/>
      <c r="FP15" s="369"/>
      <c r="FQ15" s="369"/>
      <c r="FR15" s="369"/>
      <c r="FS15" s="369"/>
      <c r="FT15" s="369"/>
      <c r="FU15" s="369"/>
      <c r="FV15" s="369"/>
      <c r="FW15" s="369"/>
      <c r="FX15" s="369"/>
      <c r="FY15" s="369"/>
      <c r="FZ15" s="369"/>
      <c r="GA15" s="369"/>
      <c r="GB15" s="369"/>
      <c r="GC15" s="369"/>
      <c r="GD15" s="369"/>
      <c r="GE15" s="369"/>
      <c r="GF15" s="369"/>
      <c r="GG15" s="369"/>
      <c r="GH15" s="369"/>
      <c r="GI15" s="369"/>
      <c r="GJ15" s="369"/>
      <c r="GK15" s="369"/>
      <c r="GL15" s="369"/>
      <c r="GM15" s="369"/>
      <c r="GN15" s="369"/>
      <c r="GO15" s="369"/>
      <c r="GP15" s="369"/>
      <c r="GQ15" s="369"/>
      <c r="GR15" s="369"/>
      <c r="GS15" s="369"/>
      <c r="GT15" s="369"/>
      <c r="GU15" s="369"/>
      <c r="GV15" s="369"/>
      <c r="GW15" s="369"/>
      <c r="GX15" s="369"/>
      <c r="GY15" s="369"/>
      <c r="GZ15" s="369"/>
      <c r="HA15" s="369"/>
      <c r="HB15" s="369"/>
      <c r="HC15" s="369"/>
      <c r="HD15" s="369"/>
      <c r="HE15" s="369"/>
      <c r="HF15" s="369"/>
      <c r="HG15" s="369"/>
      <c r="HH15" s="369"/>
      <c r="HI15" s="369"/>
      <c r="HJ15" s="369"/>
      <c r="HK15" s="369"/>
      <c r="HL15" s="369"/>
      <c r="HM15" s="369"/>
      <c r="HN15" s="369"/>
      <c r="HO15" s="369"/>
      <c r="HP15" s="369"/>
      <c r="HQ15" s="369"/>
      <c r="HR15" s="369"/>
      <c r="HS15" s="369"/>
      <c r="HT15" s="369"/>
      <c r="HU15" s="369"/>
      <c r="HV15" s="369"/>
      <c r="HW15" s="369"/>
      <c r="HX15" s="369"/>
      <c r="HY15" s="369"/>
      <c r="HZ15" s="369"/>
      <c r="IA15" s="369"/>
      <c r="IB15" s="369"/>
      <c r="IC15" s="369"/>
    </row>
    <row r="16" spans="1:237" s="370" customFormat="1" ht="136.5" customHeight="1" x14ac:dyDescent="0.2">
      <c r="A16" s="354">
        <f t="shared" si="0"/>
        <v>10</v>
      </c>
      <c r="B16" s="355" t="s">
        <v>89</v>
      </c>
      <c r="C16" s="356" t="s">
        <v>16</v>
      </c>
      <c r="D16" s="357" t="s">
        <v>210</v>
      </c>
      <c r="E16" s="358">
        <v>3120210</v>
      </c>
      <c r="F16" s="359" t="s">
        <v>31</v>
      </c>
      <c r="G16" s="360" t="s">
        <v>32</v>
      </c>
      <c r="H16" s="316" t="s">
        <v>33</v>
      </c>
      <c r="I16" s="338">
        <v>25000000</v>
      </c>
      <c r="J16" s="338"/>
      <c r="K16" s="361">
        <v>42513</v>
      </c>
      <c r="L16" s="347">
        <v>42574</v>
      </c>
      <c r="M16" s="347">
        <v>42579</v>
      </c>
      <c r="N16" s="362">
        <v>60</v>
      </c>
      <c r="O16" s="347">
        <f>+M16+N16</f>
        <v>42639</v>
      </c>
      <c r="P16" s="363" t="s">
        <v>36</v>
      </c>
      <c r="Q16" s="364" t="s">
        <v>269</v>
      </c>
      <c r="R16" s="365" t="s">
        <v>37</v>
      </c>
      <c r="S16" s="316" t="s">
        <v>321</v>
      </c>
      <c r="T16" s="316" t="s">
        <v>749</v>
      </c>
      <c r="U16" s="316" t="s">
        <v>296</v>
      </c>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369"/>
      <c r="DG16" s="369"/>
      <c r="DH16" s="369"/>
      <c r="DI16" s="369"/>
      <c r="DJ16" s="369"/>
      <c r="DK16" s="369"/>
      <c r="DL16" s="369"/>
      <c r="DM16" s="369"/>
      <c r="DN16" s="369"/>
      <c r="DO16" s="369"/>
      <c r="DP16" s="369"/>
      <c r="DQ16" s="369"/>
      <c r="DR16" s="369"/>
      <c r="DS16" s="369"/>
      <c r="DT16" s="369"/>
      <c r="DU16" s="369"/>
      <c r="DV16" s="369"/>
      <c r="DW16" s="369"/>
      <c r="DX16" s="369"/>
      <c r="DY16" s="369"/>
      <c r="DZ16" s="369"/>
      <c r="EA16" s="369"/>
      <c r="EB16" s="369"/>
      <c r="EC16" s="369"/>
      <c r="ED16" s="369"/>
      <c r="EE16" s="369"/>
      <c r="EF16" s="369"/>
      <c r="EG16" s="369"/>
      <c r="EH16" s="369"/>
      <c r="EI16" s="369"/>
      <c r="EJ16" s="369"/>
      <c r="EK16" s="369"/>
      <c r="EL16" s="369"/>
      <c r="EM16" s="369"/>
      <c r="EN16" s="369"/>
      <c r="EO16" s="369"/>
      <c r="EP16" s="369"/>
      <c r="EQ16" s="369"/>
      <c r="ER16" s="369"/>
      <c r="ES16" s="369"/>
      <c r="ET16" s="369"/>
      <c r="EU16" s="369"/>
      <c r="EV16" s="369"/>
      <c r="EW16" s="369"/>
      <c r="EX16" s="369"/>
      <c r="EY16" s="369"/>
      <c r="EZ16" s="369"/>
      <c r="FA16" s="369"/>
      <c r="FB16" s="369"/>
      <c r="FC16" s="369"/>
      <c r="FD16" s="369"/>
      <c r="FE16" s="369"/>
      <c r="FF16" s="369"/>
      <c r="FG16" s="369"/>
      <c r="FH16" s="369"/>
      <c r="FI16" s="369"/>
      <c r="FJ16" s="369"/>
      <c r="FK16" s="369"/>
      <c r="FL16" s="369"/>
      <c r="FM16" s="369"/>
      <c r="FN16" s="369"/>
      <c r="FO16" s="369"/>
      <c r="FP16" s="369"/>
      <c r="FQ16" s="369"/>
      <c r="FR16" s="369"/>
      <c r="FS16" s="369"/>
      <c r="FT16" s="369"/>
      <c r="FU16" s="369"/>
      <c r="FV16" s="369"/>
      <c r="FW16" s="369"/>
      <c r="FX16" s="369"/>
      <c r="FY16" s="369"/>
      <c r="FZ16" s="369"/>
      <c r="GA16" s="369"/>
      <c r="GB16" s="369"/>
      <c r="GC16" s="369"/>
      <c r="GD16" s="369"/>
      <c r="GE16" s="369"/>
      <c r="GF16" s="369"/>
      <c r="GG16" s="369"/>
      <c r="GH16" s="369"/>
      <c r="GI16" s="369"/>
      <c r="GJ16" s="369"/>
      <c r="GK16" s="369"/>
      <c r="GL16" s="369"/>
      <c r="GM16" s="369"/>
      <c r="GN16" s="369"/>
      <c r="GO16" s="369"/>
      <c r="GP16" s="369"/>
      <c r="GQ16" s="369"/>
      <c r="GR16" s="369"/>
      <c r="GS16" s="369"/>
      <c r="GT16" s="369"/>
      <c r="GU16" s="369"/>
      <c r="GV16" s="369"/>
      <c r="GW16" s="369"/>
      <c r="GX16" s="369"/>
      <c r="GY16" s="369"/>
      <c r="GZ16" s="369"/>
      <c r="HA16" s="369"/>
      <c r="HB16" s="369"/>
      <c r="HC16" s="369"/>
      <c r="HD16" s="369"/>
      <c r="HE16" s="369"/>
      <c r="HF16" s="369"/>
      <c r="HG16" s="369"/>
      <c r="HH16" s="369"/>
      <c r="HI16" s="369"/>
      <c r="HJ16" s="369"/>
      <c r="HK16" s="369"/>
      <c r="HL16" s="369"/>
      <c r="HM16" s="369"/>
      <c r="HN16" s="369"/>
      <c r="HO16" s="369"/>
      <c r="HP16" s="369"/>
      <c r="HQ16" s="369"/>
      <c r="HR16" s="369"/>
      <c r="HS16" s="369"/>
      <c r="HT16" s="369"/>
      <c r="HU16" s="369"/>
      <c r="HV16" s="369"/>
      <c r="HW16" s="369"/>
      <c r="HX16" s="369"/>
      <c r="HY16" s="369"/>
      <c r="HZ16" s="369"/>
      <c r="IA16" s="369"/>
      <c r="IB16" s="369"/>
      <c r="IC16" s="369"/>
    </row>
    <row r="17" spans="1:237" s="370" customFormat="1" ht="124.5" customHeight="1" x14ac:dyDescent="0.2">
      <c r="A17" s="354">
        <f t="shared" si="0"/>
        <v>11</v>
      </c>
      <c r="B17" s="355" t="s">
        <v>89</v>
      </c>
      <c r="C17" s="356" t="s">
        <v>16</v>
      </c>
      <c r="D17" s="357" t="s">
        <v>210</v>
      </c>
      <c r="E17" s="358">
        <v>3120210</v>
      </c>
      <c r="F17" s="359" t="s">
        <v>31</v>
      </c>
      <c r="G17" s="360" t="s">
        <v>81</v>
      </c>
      <c r="H17" s="316" t="s">
        <v>33</v>
      </c>
      <c r="I17" s="338">
        <v>31000000</v>
      </c>
      <c r="J17" s="338"/>
      <c r="K17" s="361">
        <v>42522</v>
      </c>
      <c r="L17" s="347">
        <f>K17+30</f>
        <v>42552</v>
      </c>
      <c r="M17" s="347">
        <f>L17+5</f>
        <v>42557</v>
      </c>
      <c r="N17" s="362">
        <v>180</v>
      </c>
      <c r="O17" s="347">
        <f t="shared" ref="O17:O19" si="1">M17+N17</f>
        <v>42737</v>
      </c>
      <c r="P17" s="363" t="s">
        <v>38</v>
      </c>
      <c r="Q17" s="364" t="s">
        <v>39</v>
      </c>
      <c r="R17" s="365" t="s">
        <v>40</v>
      </c>
      <c r="S17" s="366" t="s">
        <v>321</v>
      </c>
      <c r="T17" s="479"/>
      <c r="U17" s="480"/>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369"/>
      <c r="DG17" s="369"/>
      <c r="DH17" s="369"/>
      <c r="DI17" s="369"/>
      <c r="DJ17" s="369"/>
      <c r="DK17" s="369"/>
      <c r="DL17" s="369"/>
      <c r="DM17" s="369"/>
      <c r="DN17" s="369"/>
      <c r="DO17" s="369"/>
      <c r="DP17" s="369"/>
      <c r="DQ17" s="369"/>
      <c r="DR17" s="369"/>
      <c r="DS17" s="369"/>
      <c r="DT17" s="369"/>
      <c r="DU17" s="369"/>
      <c r="DV17" s="369"/>
      <c r="DW17" s="369"/>
      <c r="DX17" s="369"/>
      <c r="DY17" s="369"/>
      <c r="DZ17" s="369"/>
      <c r="EA17" s="369"/>
      <c r="EB17" s="369"/>
      <c r="EC17" s="369"/>
      <c r="ED17" s="369"/>
      <c r="EE17" s="369"/>
      <c r="EF17" s="369"/>
      <c r="EG17" s="369"/>
      <c r="EH17" s="369"/>
      <c r="EI17" s="369"/>
      <c r="EJ17" s="369"/>
      <c r="EK17" s="369"/>
      <c r="EL17" s="369"/>
      <c r="EM17" s="369"/>
      <c r="EN17" s="369"/>
      <c r="EO17" s="369"/>
      <c r="EP17" s="369"/>
      <c r="EQ17" s="369"/>
      <c r="ER17" s="369"/>
      <c r="ES17" s="369"/>
      <c r="ET17" s="369"/>
      <c r="EU17" s="369"/>
      <c r="EV17" s="369"/>
      <c r="EW17" s="369"/>
      <c r="EX17" s="369"/>
      <c r="EY17" s="369"/>
      <c r="EZ17" s="369"/>
      <c r="FA17" s="369"/>
      <c r="FB17" s="369"/>
      <c r="FC17" s="369"/>
      <c r="FD17" s="369"/>
      <c r="FE17" s="369"/>
      <c r="FF17" s="369"/>
      <c r="FG17" s="369"/>
      <c r="FH17" s="369"/>
      <c r="FI17" s="369"/>
      <c r="FJ17" s="369"/>
      <c r="FK17" s="369"/>
      <c r="FL17" s="369"/>
      <c r="FM17" s="369"/>
      <c r="FN17" s="369"/>
      <c r="FO17" s="369"/>
      <c r="FP17" s="369"/>
      <c r="FQ17" s="369"/>
      <c r="FR17" s="369"/>
      <c r="FS17" s="369"/>
      <c r="FT17" s="369"/>
      <c r="FU17" s="369"/>
      <c r="FV17" s="369"/>
      <c r="FW17" s="369"/>
      <c r="FX17" s="369"/>
      <c r="FY17" s="369"/>
      <c r="FZ17" s="369"/>
      <c r="GA17" s="369"/>
      <c r="GB17" s="369"/>
      <c r="GC17" s="369"/>
      <c r="GD17" s="369"/>
      <c r="GE17" s="369"/>
      <c r="GF17" s="369"/>
      <c r="GG17" s="369"/>
      <c r="GH17" s="369"/>
      <c r="GI17" s="369"/>
      <c r="GJ17" s="369"/>
      <c r="GK17" s="369"/>
      <c r="GL17" s="369"/>
      <c r="GM17" s="369"/>
      <c r="GN17" s="369"/>
      <c r="GO17" s="369"/>
      <c r="GP17" s="369"/>
      <c r="GQ17" s="369"/>
      <c r="GR17" s="369"/>
      <c r="GS17" s="369"/>
      <c r="GT17" s="369"/>
      <c r="GU17" s="369"/>
      <c r="GV17" s="369"/>
      <c r="GW17" s="369"/>
      <c r="GX17" s="369"/>
      <c r="GY17" s="369"/>
      <c r="GZ17" s="369"/>
      <c r="HA17" s="369"/>
      <c r="HB17" s="369"/>
      <c r="HC17" s="369"/>
      <c r="HD17" s="369"/>
      <c r="HE17" s="369"/>
      <c r="HF17" s="369"/>
      <c r="HG17" s="369"/>
      <c r="HH17" s="369"/>
      <c r="HI17" s="369"/>
      <c r="HJ17" s="369"/>
      <c r="HK17" s="369"/>
      <c r="HL17" s="369"/>
      <c r="HM17" s="369"/>
      <c r="HN17" s="369"/>
      <c r="HO17" s="369"/>
      <c r="HP17" s="369"/>
      <c r="HQ17" s="369"/>
      <c r="HR17" s="369"/>
      <c r="HS17" s="369"/>
      <c r="HT17" s="369"/>
      <c r="HU17" s="369"/>
      <c r="HV17" s="369"/>
      <c r="HW17" s="369"/>
      <c r="HX17" s="369"/>
      <c r="HY17" s="369"/>
      <c r="HZ17" s="369"/>
      <c r="IA17" s="369"/>
      <c r="IB17" s="369"/>
      <c r="IC17" s="369"/>
    </row>
    <row r="18" spans="1:237" s="370" customFormat="1" ht="100.5" customHeight="1" x14ac:dyDescent="0.2">
      <c r="A18" s="354">
        <f t="shared" si="0"/>
        <v>12</v>
      </c>
      <c r="B18" s="355" t="s">
        <v>89</v>
      </c>
      <c r="C18" s="356" t="s">
        <v>16</v>
      </c>
      <c r="D18" s="357" t="s">
        <v>210</v>
      </c>
      <c r="E18" s="358">
        <v>3120210</v>
      </c>
      <c r="F18" s="359" t="s">
        <v>31</v>
      </c>
      <c r="G18" s="360" t="s">
        <v>81</v>
      </c>
      <c r="H18" s="316" t="s">
        <v>33</v>
      </c>
      <c r="I18" s="338">
        <v>7000000</v>
      </c>
      <c r="J18" s="338"/>
      <c r="K18" s="361">
        <v>42522</v>
      </c>
      <c r="L18" s="347">
        <f>K18+30</f>
        <v>42552</v>
      </c>
      <c r="M18" s="347">
        <f>L18+5</f>
        <v>42557</v>
      </c>
      <c r="N18" s="362">
        <v>150</v>
      </c>
      <c r="O18" s="347">
        <f t="shared" si="1"/>
        <v>42707</v>
      </c>
      <c r="P18" s="363" t="s">
        <v>41</v>
      </c>
      <c r="Q18" s="364" t="s">
        <v>42</v>
      </c>
      <c r="R18" s="365" t="s">
        <v>43</v>
      </c>
      <c r="S18" s="366" t="s">
        <v>321</v>
      </c>
      <c r="T18" s="479"/>
      <c r="U18" s="480"/>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369"/>
      <c r="DG18" s="369"/>
      <c r="DH18" s="369"/>
      <c r="DI18" s="369"/>
      <c r="DJ18" s="369"/>
      <c r="DK18" s="369"/>
      <c r="DL18" s="369"/>
      <c r="DM18" s="369"/>
      <c r="DN18" s="369"/>
      <c r="DO18" s="369"/>
      <c r="DP18" s="369"/>
      <c r="DQ18" s="369"/>
      <c r="DR18" s="369"/>
      <c r="DS18" s="369"/>
      <c r="DT18" s="369"/>
      <c r="DU18" s="369"/>
      <c r="DV18" s="369"/>
      <c r="DW18" s="369"/>
      <c r="DX18" s="369"/>
      <c r="DY18" s="369"/>
      <c r="DZ18" s="369"/>
      <c r="EA18" s="369"/>
      <c r="EB18" s="369"/>
      <c r="EC18" s="369"/>
      <c r="ED18" s="369"/>
      <c r="EE18" s="369"/>
      <c r="EF18" s="369"/>
      <c r="EG18" s="369"/>
      <c r="EH18" s="369"/>
      <c r="EI18" s="369"/>
      <c r="EJ18" s="369"/>
      <c r="EK18" s="369"/>
      <c r="EL18" s="369"/>
      <c r="EM18" s="369"/>
      <c r="EN18" s="369"/>
      <c r="EO18" s="369"/>
      <c r="EP18" s="369"/>
      <c r="EQ18" s="369"/>
      <c r="ER18" s="369"/>
      <c r="ES18" s="369"/>
      <c r="ET18" s="369"/>
      <c r="EU18" s="369"/>
      <c r="EV18" s="369"/>
      <c r="EW18" s="369"/>
      <c r="EX18" s="369"/>
      <c r="EY18" s="369"/>
      <c r="EZ18" s="369"/>
      <c r="FA18" s="369"/>
      <c r="FB18" s="369"/>
      <c r="FC18" s="369"/>
      <c r="FD18" s="369"/>
      <c r="FE18" s="369"/>
      <c r="FF18" s="369"/>
      <c r="FG18" s="369"/>
      <c r="FH18" s="369"/>
      <c r="FI18" s="369"/>
      <c r="FJ18" s="369"/>
      <c r="FK18" s="369"/>
      <c r="FL18" s="369"/>
      <c r="FM18" s="369"/>
      <c r="FN18" s="369"/>
      <c r="FO18" s="369"/>
      <c r="FP18" s="369"/>
      <c r="FQ18" s="369"/>
      <c r="FR18" s="369"/>
      <c r="FS18" s="369"/>
      <c r="FT18" s="369"/>
      <c r="FU18" s="369"/>
      <c r="FV18" s="369"/>
      <c r="FW18" s="369"/>
      <c r="FX18" s="369"/>
      <c r="FY18" s="369"/>
      <c r="FZ18" s="369"/>
      <c r="GA18" s="369"/>
      <c r="GB18" s="369"/>
      <c r="GC18" s="369"/>
      <c r="GD18" s="369"/>
      <c r="GE18" s="369"/>
      <c r="GF18" s="369"/>
      <c r="GG18" s="369"/>
      <c r="GH18" s="369"/>
      <c r="GI18" s="369"/>
      <c r="GJ18" s="369"/>
      <c r="GK18" s="369"/>
      <c r="GL18" s="369"/>
      <c r="GM18" s="369"/>
      <c r="GN18" s="369"/>
      <c r="GO18" s="369"/>
      <c r="GP18" s="369"/>
      <c r="GQ18" s="369"/>
      <c r="GR18" s="369"/>
      <c r="GS18" s="369"/>
      <c r="GT18" s="369"/>
      <c r="GU18" s="369"/>
      <c r="GV18" s="369"/>
      <c r="GW18" s="369"/>
      <c r="GX18" s="369"/>
      <c r="GY18" s="369"/>
      <c r="GZ18" s="369"/>
      <c r="HA18" s="369"/>
      <c r="HB18" s="369"/>
      <c r="HC18" s="369"/>
      <c r="HD18" s="369"/>
      <c r="HE18" s="369"/>
      <c r="HF18" s="369"/>
      <c r="HG18" s="369"/>
      <c r="HH18" s="369"/>
      <c r="HI18" s="369"/>
      <c r="HJ18" s="369"/>
      <c r="HK18" s="369"/>
      <c r="HL18" s="369"/>
      <c r="HM18" s="369"/>
      <c r="HN18" s="369"/>
      <c r="HO18" s="369"/>
      <c r="HP18" s="369"/>
      <c r="HQ18" s="369"/>
      <c r="HR18" s="369"/>
      <c r="HS18" s="369"/>
      <c r="HT18" s="369"/>
      <c r="HU18" s="369"/>
      <c r="HV18" s="369"/>
      <c r="HW18" s="369"/>
      <c r="HX18" s="369"/>
      <c r="HY18" s="369"/>
      <c r="HZ18" s="369"/>
      <c r="IA18" s="369"/>
      <c r="IB18" s="369"/>
      <c r="IC18" s="369"/>
    </row>
    <row r="19" spans="1:237" s="370" customFormat="1" ht="105.75" customHeight="1" x14ac:dyDescent="0.2">
      <c r="A19" s="354">
        <f t="shared" si="0"/>
        <v>13</v>
      </c>
      <c r="B19" s="355" t="s">
        <v>89</v>
      </c>
      <c r="C19" s="356" t="s">
        <v>16</v>
      </c>
      <c r="D19" s="357" t="s">
        <v>210</v>
      </c>
      <c r="E19" s="358">
        <v>3120210</v>
      </c>
      <c r="F19" s="359" t="s">
        <v>31</v>
      </c>
      <c r="G19" s="360" t="s">
        <v>81</v>
      </c>
      <c r="H19" s="316" t="s">
        <v>33</v>
      </c>
      <c r="I19" s="338">
        <v>7000000</v>
      </c>
      <c r="J19" s="338"/>
      <c r="K19" s="361">
        <v>42522</v>
      </c>
      <c r="L19" s="347">
        <f>K19+30</f>
        <v>42552</v>
      </c>
      <c r="M19" s="347">
        <f>L19+5</f>
        <v>42557</v>
      </c>
      <c r="N19" s="362">
        <v>150</v>
      </c>
      <c r="O19" s="347">
        <f t="shared" si="1"/>
        <v>42707</v>
      </c>
      <c r="P19" s="363" t="s">
        <v>44</v>
      </c>
      <c r="Q19" s="364" t="s">
        <v>45</v>
      </c>
      <c r="R19" s="365" t="s">
        <v>587</v>
      </c>
      <c r="S19" s="366" t="s">
        <v>321</v>
      </c>
      <c r="T19" s="479"/>
      <c r="U19" s="480"/>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c r="CD19" s="369"/>
      <c r="CE19" s="369"/>
      <c r="CF19" s="369"/>
      <c r="CG19" s="369"/>
      <c r="CH19" s="369"/>
      <c r="CI19" s="369"/>
      <c r="CJ19" s="369"/>
      <c r="CK19" s="369"/>
      <c r="CL19" s="369"/>
      <c r="CM19" s="369"/>
      <c r="CN19" s="369"/>
      <c r="CO19" s="369"/>
      <c r="CP19" s="369"/>
      <c r="CQ19" s="369"/>
      <c r="CR19" s="369"/>
      <c r="CS19" s="369"/>
      <c r="CT19" s="369"/>
      <c r="CU19" s="369"/>
      <c r="CV19" s="369"/>
      <c r="CW19" s="369"/>
      <c r="CX19" s="369"/>
      <c r="CY19" s="369"/>
      <c r="CZ19" s="369"/>
      <c r="DA19" s="369"/>
      <c r="DB19" s="369"/>
      <c r="DC19" s="369"/>
      <c r="DD19" s="369"/>
      <c r="DE19" s="369"/>
      <c r="DF19" s="369"/>
      <c r="DG19" s="369"/>
      <c r="DH19" s="369"/>
      <c r="DI19" s="369"/>
      <c r="DJ19" s="369"/>
      <c r="DK19" s="369"/>
      <c r="DL19" s="369"/>
      <c r="DM19" s="369"/>
      <c r="DN19" s="369"/>
      <c r="DO19" s="369"/>
      <c r="DP19" s="369"/>
      <c r="DQ19" s="369"/>
      <c r="DR19" s="369"/>
      <c r="DS19" s="369"/>
      <c r="DT19" s="369"/>
      <c r="DU19" s="369"/>
      <c r="DV19" s="369"/>
      <c r="DW19" s="369"/>
      <c r="DX19" s="369"/>
      <c r="DY19" s="369"/>
      <c r="DZ19" s="369"/>
      <c r="EA19" s="369"/>
      <c r="EB19" s="369"/>
      <c r="EC19" s="369"/>
      <c r="ED19" s="369"/>
      <c r="EE19" s="369"/>
      <c r="EF19" s="369"/>
      <c r="EG19" s="369"/>
      <c r="EH19" s="369"/>
      <c r="EI19" s="369"/>
      <c r="EJ19" s="369"/>
      <c r="EK19" s="369"/>
      <c r="EL19" s="369"/>
      <c r="EM19" s="369"/>
      <c r="EN19" s="369"/>
      <c r="EO19" s="369"/>
      <c r="EP19" s="369"/>
      <c r="EQ19" s="369"/>
      <c r="ER19" s="369"/>
      <c r="ES19" s="369"/>
      <c r="ET19" s="369"/>
      <c r="EU19" s="369"/>
      <c r="EV19" s="369"/>
      <c r="EW19" s="369"/>
      <c r="EX19" s="369"/>
      <c r="EY19" s="369"/>
      <c r="EZ19" s="369"/>
      <c r="FA19" s="369"/>
      <c r="FB19" s="369"/>
      <c r="FC19" s="369"/>
      <c r="FD19" s="369"/>
      <c r="FE19" s="369"/>
      <c r="FF19" s="369"/>
      <c r="FG19" s="369"/>
      <c r="FH19" s="369"/>
      <c r="FI19" s="369"/>
      <c r="FJ19" s="369"/>
      <c r="FK19" s="369"/>
      <c r="FL19" s="369"/>
      <c r="FM19" s="369"/>
      <c r="FN19" s="369"/>
      <c r="FO19" s="369"/>
      <c r="FP19" s="369"/>
      <c r="FQ19" s="369"/>
      <c r="FR19" s="369"/>
      <c r="FS19" s="369"/>
      <c r="FT19" s="369"/>
      <c r="FU19" s="369"/>
      <c r="FV19" s="369"/>
      <c r="FW19" s="369"/>
      <c r="FX19" s="369"/>
      <c r="FY19" s="369"/>
      <c r="FZ19" s="369"/>
      <c r="GA19" s="369"/>
      <c r="GB19" s="369"/>
      <c r="GC19" s="369"/>
      <c r="GD19" s="369"/>
      <c r="GE19" s="369"/>
      <c r="GF19" s="369"/>
      <c r="GG19" s="369"/>
      <c r="GH19" s="369"/>
      <c r="GI19" s="369"/>
      <c r="GJ19" s="369"/>
      <c r="GK19" s="369"/>
      <c r="GL19" s="369"/>
      <c r="GM19" s="369"/>
      <c r="GN19" s="369"/>
      <c r="GO19" s="369"/>
      <c r="GP19" s="369"/>
      <c r="GQ19" s="369"/>
      <c r="GR19" s="369"/>
      <c r="GS19" s="369"/>
      <c r="GT19" s="369"/>
      <c r="GU19" s="369"/>
      <c r="GV19" s="369"/>
      <c r="GW19" s="369"/>
      <c r="GX19" s="369"/>
      <c r="GY19" s="369"/>
      <c r="GZ19" s="369"/>
      <c r="HA19" s="369"/>
      <c r="HB19" s="369"/>
      <c r="HC19" s="369"/>
      <c r="HD19" s="369"/>
      <c r="HE19" s="369"/>
      <c r="HF19" s="369"/>
      <c r="HG19" s="369"/>
      <c r="HH19" s="369"/>
      <c r="HI19" s="369"/>
      <c r="HJ19" s="369"/>
      <c r="HK19" s="369"/>
      <c r="HL19" s="369"/>
      <c r="HM19" s="369"/>
      <c r="HN19" s="369"/>
      <c r="HO19" s="369"/>
      <c r="HP19" s="369"/>
      <c r="HQ19" s="369"/>
      <c r="HR19" s="369"/>
      <c r="HS19" s="369"/>
      <c r="HT19" s="369"/>
      <c r="HU19" s="369"/>
      <c r="HV19" s="369"/>
      <c r="HW19" s="369"/>
      <c r="HX19" s="369"/>
      <c r="HY19" s="369"/>
      <c r="HZ19" s="369"/>
      <c r="IA19" s="369"/>
      <c r="IB19" s="369"/>
      <c r="IC19" s="369"/>
    </row>
    <row r="20" spans="1:237" s="370" customFormat="1" ht="57" customHeight="1" x14ac:dyDescent="0.2">
      <c r="A20" s="354">
        <f t="shared" si="0"/>
        <v>14</v>
      </c>
      <c r="B20" s="355" t="s">
        <v>89</v>
      </c>
      <c r="C20" s="356" t="s">
        <v>16</v>
      </c>
      <c r="D20" s="357" t="s">
        <v>210</v>
      </c>
      <c r="E20" s="358">
        <v>3120210</v>
      </c>
      <c r="F20" s="359" t="s">
        <v>31</v>
      </c>
      <c r="G20" s="360" t="s">
        <v>32</v>
      </c>
      <c r="H20" s="316" t="s">
        <v>33</v>
      </c>
      <c r="I20" s="338">
        <v>50000000</v>
      </c>
      <c r="J20" s="338"/>
      <c r="K20" s="361">
        <v>42566</v>
      </c>
      <c r="L20" s="347">
        <v>42618</v>
      </c>
      <c r="M20" s="347">
        <f>+L20+5</f>
        <v>42623</v>
      </c>
      <c r="N20" s="362">
        <v>8</v>
      </c>
      <c r="O20" s="347">
        <f>+M20+N20</f>
        <v>42631</v>
      </c>
      <c r="P20" s="363" t="s">
        <v>46</v>
      </c>
      <c r="Q20" s="364" t="s">
        <v>47</v>
      </c>
      <c r="R20" s="365" t="s">
        <v>48</v>
      </c>
      <c r="S20" s="366" t="s">
        <v>321</v>
      </c>
      <c r="T20" s="479"/>
      <c r="U20" s="480"/>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369"/>
      <c r="BM20" s="369"/>
      <c r="BN20" s="369"/>
      <c r="BO20" s="369"/>
      <c r="BP20" s="369"/>
      <c r="BQ20" s="369"/>
      <c r="BR20" s="369"/>
      <c r="BS20" s="369"/>
      <c r="BT20" s="369"/>
      <c r="BU20" s="369"/>
      <c r="BV20" s="369"/>
      <c r="BW20" s="369"/>
      <c r="BX20" s="369"/>
      <c r="BY20" s="369"/>
      <c r="BZ20" s="369"/>
      <c r="CA20" s="369"/>
      <c r="CB20" s="369"/>
      <c r="CC20" s="369"/>
      <c r="CD20" s="369"/>
      <c r="CE20" s="369"/>
      <c r="CF20" s="369"/>
      <c r="CG20" s="369"/>
      <c r="CH20" s="369"/>
      <c r="CI20" s="369"/>
      <c r="CJ20" s="369"/>
      <c r="CK20" s="369"/>
      <c r="CL20" s="369"/>
      <c r="CM20" s="369"/>
      <c r="CN20" s="369"/>
      <c r="CO20" s="369"/>
      <c r="CP20" s="369"/>
      <c r="CQ20" s="369"/>
      <c r="CR20" s="369"/>
      <c r="CS20" s="369"/>
      <c r="CT20" s="369"/>
      <c r="CU20" s="369"/>
      <c r="CV20" s="369"/>
      <c r="CW20" s="369"/>
      <c r="CX20" s="369"/>
      <c r="CY20" s="369"/>
      <c r="CZ20" s="369"/>
      <c r="DA20" s="369"/>
      <c r="DB20" s="369"/>
      <c r="DC20" s="369"/>
      <c r="DD20" s="369"/>
      <c r="DE20" s="369"/>
      <c r="DF20" s="369"/>
      <c r="DG20" s="369"/>
      <c r="DH20" s="369"/>
      <c r="DI20" s="369"/>
      <c r="DJ20" s="369"/>
      <c r="DK20" s="369"/>
      <c r="DL20" s="369"/>
      <c r="DM20" s="369"/>
      <c r="DN20" s="369"/>
      <c r="DO20" s="369"/>
      <c r="DP20" s="369"/>
      <c r="DQ20" s="369"/>
      <c r="DR20" s="369"/>
      <c r="DS20" s="369"/>
      <c r="DT20" s="369"/>
      <c r="DU20" s="369"/>
      <c r="DV20" s="369"/>
      <c r="DW20" s="369"/>
      <c r="DX20" s="369"/>
      <c r="DY20" s="369"/>
      <c r="DZ20" s="369"/>
      <c r="EA20" s="369"/>
      <c r="EB20" s="369"/>
      <c r="EC20" s="369"/>
      <c r="ED20" s="369"/>
      <c r="EE20" s="369"/>
      <c r="EF20" s="369"/>
      <c r="EG20" s="369"/>
      <c r="EH20" s="369"/>
      <c r="EI20" s="369"/>
      <c r="EJ20" s="369"/>
      <c r="EK20" s="369"/>
      <c r="EL20" s="369"/>
      <c r="EM20" s="369"/>
      <c r="EN20" s="369"/>
      <c r="EO20" s="369"/>
      <c r="EP20" s="369"/>
      <c r="EQ20" s="369"/>
      <c r="ER20" s="369"/>
      <c r="ES20" s="369"/>
      <c r="ET20" s="369"/>
      <c r="EU20" s="369"/>
      <c r="EV20" s="369"/>
      <c r="EW20" s="369"/>
      <c r="EX20" s="369"/>
      <c r="EY20" s="369"/>
      <c r="EZ20" s="369"/>
      <c r="FA20" s="369"/>
      <c r="FB20" s="369"/>
      <c r="FC20" s="369"/>
      <c r="FD20" s="369"/>
      <c r="FE20" s="369"/>
      <c r="FF20" s="369"/>
      <c r="FG20" s="369"/>
      <c r="FH20" s="369"/>
      <c r="FI20" s="369"/>
      <c r="FJ20" s="369"/>
      <c r="FK20" s="369"/>
      <c r="FL20" s="369"/>
      <c r="FM20" s="369"/>
      <c r="FN20" s="369"/>
      <c r="FO20" s="369"/>
      <c r="FP20" s="369"/>
      <c r="FQ20" s="369"/>
      <c r="FR20" s="369"/>
      <c r="FS20" s="369"/>
      <c r="FT20" s="369"/>
      <c r="FU20" s="369"/>
      <c r="FV20" s="369"/>
      <c r="FW20" s="369"/>
      <c r="FX20" s="369"/>
      <c r="FY20" s="369"/>
      <c r="FZ20" s="369"/>
      <c r="GA20" s="369"/>
      <c r="GB20" s="369"/>
      <c r="GC20" s="369"/>
      <c r="GD20" s="369"/>
      <c r="GE20" s="369"/>
      <c r="GF20" s="369"/>
      <c r="GG20" s="369"/>
      <c r="GH20" s="369"/>
      <c r="GI20" s="369"/>
      <c r="GJ20" s="369"/>
      <c r="GK20" s="369"/>
      <c r="GL20" s="369"/>
      <c r="GM20" s="369"/>
      <c r="GN20" s="369"/>
      <c r="GO20" s="369"/>
      <c r="GP20" s="369"/>
      <c r="GQ20" s="369"/>
      <c r="GR20" s="369"/>
      <c r="GS20" s="369"/>
      <c r="GT20" s="369"/>
      <c r="GU20" s="369"/>
      <c r="GV20" s="369"/>
      <c r="GW20" s="369"/>
      <c r="GX20" s="369"/>
      <c r="GY20" s="369"/>
      <c r="GZ20" s="369"/>
      <c r="HA20" s="369"/>
      <c r="HB20" s="369"/>
      <c r="HC20" s="369"/>
      <c r="HD20" s="369"/>
      <c r="HE20" s="369"/>
      <c r="HF20" s="369"/>
      <c r="HG20" s="369"/>
      <c r="HH20" s="369"/>
      <c r="HI20" s="369"/>
      <c r="HJ20" s="369"/>
      <c r="HK20" s="369"/>
      <c r="HL20" s="369"/>
      <c r="HM20" s="369"/>
      <c r="HN20" s="369"/>
      <c r="HO20" s="369"/>
      <c r="HP20" s="369"/>
      <c r="HQ20" s="369"/>
      <c r="HR20" s="369"/>
      <c r="HS20" s="369"/>
      <c r="HT20" s="369"/>
      <c r="HU20" s="369"/>
      <c r="HV20" s="369"/>
      <c r="HW20" s="369"/>
      <c r="HX20" s="369"/>
      <c r="HY20" s="369"/>
      <c r="HZ20" s="369"/>
      <c r="IA20" s="369"/>
      <c r="IB20" s="369"/>
      <c r="IC20" s="369"/>
    </row>
    <row r="21" spans="1:237" s="370" customFormat="1" ht="89.25" customHeight="1" x14ac:dyDescent="0.2">
      <c r="A21" s="354">
        <f t="shared" si="0"/>
        <v>15</v>
      </c>
      <c r="B21" s="355" t="s">
        <v>89</v>
      </c>
      <c r="C21" s="356" t="s">
        <v>16</v>
      </c>
      <c r="D21" s="357" t="s">
        <v>210</v>
      </c>
      <c r="E21" s="358">
        <v>3120210</v>
      </c>
      <c r="F21" s="359" t="s">
        <v>31</v>
      </c>
      <c r="G21" s="360" t="s">
        <v>32</v>
      </c>
      <c r="H21" s="316" t="s">
        <v>33</v>
      </c>
      <c r="I21" s="338">
        <v>22000000</v>
      </c>
      <c r="J21" s="338"/>
      <c r="K21" s="361">
        <v>42461</v>
      </c>
      <c r="L21" s="347">
        <v>42522</v>
      </c>
      <c r="M21" s="347">
        <v>42527</v>
      </c>
      <c r="N21" s="362">
        <v>120</v>
      </c>
      <c r="O21" s="347">
        <f>+M21+N21</f>
        <v>42647</v>
      </c>
      <c r="P21" s="363" t="s">
        <v>49</v>
      </c>
      <c r="Q21" s="364" t="s">
        <v>549</v>
      </c>
      <c r="R21" s="365" t="s">
        <v>50</v>
      </c>
      <c r="S21" s="366" t="s">
        <v>321</v>
      </c>
      <c r="T21" s="366" t="s">
        <v>550</v>
      </c>
      <c r="U21" s="368" t="s">
        <v>296</v>
      </c>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c r="BW21" s="369"/>
      <c r="BX21" s="369"/>
      <c r="BY21" s="369"/>
      <c r="BZ21" s="369"/>
      <c r="CA21" s="369"/>
      <c r="CB21" s="369"/>
      <c r="CC21" s="369"/>
      <c r="CD21" s="369"/>
      <c r="CE21" s="369"/>
      <c r="CF21" s="369"/>
      <c r="CG21" s="369"/>
      <c r="CH21" s="369"/>
      <c r="CI21" s="369"/>
      <c r="CJ21" s="369"/>
      <c r="CK21" s="369"/>
      <c r="CL21" s="369"/>
      <c r="CM21" s="369"/>
      <c r="CN21" s="369"/>
      <c r="CO21" s="369"/>
      <c r="CP21" s="369"/>
      <c r="CQ21" s="369"/>
      <c r="CR21" s="369"/>
      <c r="CS21" s="369"/>
      <c r="CT21" s="369"/>
      <c r="CU21" s="369"/>
      <c r="CV21" s="369"/>
      <c r="CW21" s="369"/>
      <c r="CX21" s="369"/>
      <c r="CY21" s="369"/>
      <c r="CZ21" s="369"/>
      <c r="DA21" s="369"/>
      <c r="DB21" s="369"/>
      <c r="DC21" s="369"/>
      <c r="DD21" s="369"/>
      <c r="DE21" s="369"/>
      <c r="DF21" s="369"/>
      <c r="DG21" s="369"/>
      <c r="DH21" s="369"/>
      <c r="DI21" s="369"/>
      <c r="DJ21" s="369"/>
      <c r="DK21" s="369"/>
      <c r="DL21" s="369"/>
      <c r="DM21" s="369"/>
      <c r="DN21" s="369"/>
      <c r="DO21" s="369"/>
      <c r="DP21" s="369"/>
      <c r="DQ21" s="369"/>
      <c r="DR21" s="369"/>
      <c r="DS21" s="369"/>
      <c r="DT21" s="369"/>
      <c r="DU21" s="369"/>
      <c r="DV21" s="369"/>
      <c r="DW21" s="369"/>
      <c r="DX21" s="369"/>
      <c r="DY21" s="369"/>
      <c r="DZ21" s="369"/>
      <c r="EA21" s="369"/>
      <c r="EB21" s="369"/>
      <c r="EC21" s="369"/>
      <c r="ED21" s="369"/>
      <c r="EE21" s="369"/>
      <c r="EF21" s="369"/>
      <c r="EG21" s="369"/>
      <c r="EH21" s="369"/>
      <c r="EI21" s="369"/>
      <c r="EJ21" s="369"/>
      <c r="EK21" s="369"/>
      <c r="EL21" s="369"/>
      <c r="EM21" s="369"/>
      <c r="EN21" s="369"/>
      <c r="EO21" s="369"/>
      <c r="EP21" s="369"/>
      <c r="EQ21" s="369"/>
      <c r="ER21" s="369"/>
      <c r="ES21" s="369"/>
      <c r="ET21" s="369"/>
      <c r="EU21" s="369"/>
      <c r="EV21" s="369"/>
      <c r="EW21" s="369"/>
      <c r="EX21" s="369"/>
      <c r="EY21" s="369"/>
      <c r="EZ21" s="369"/>
      <c r="FA21" s="369"/>
      <c r="FB21" s="369"/>
      <c r="FC21" s="369"/>
      <c r="FD21" s="369"/>
      <c r="FE21" s="369"/>
      <c r="FF21" s="369"/>
      <c r="FG21" s="369"/>
      <c r="FH21" s="369"/>
      <c r="FI21" s="369"/>
      <c r="FJ21" s="369"/>
      <c r="FK21" s="369"/>
      <c r="FL21" s="369"/>
      <c r="FM21" s="369"/>
      <c r="FN21" s="369"/>
      <c r="FO21" s="369"/>
      <c r="FP21" s="369"/>
      <c r="FQ21" s="369"/>
      <c r="FR21" s="369"/>
      <c r="FS21" s="369"/>
      <c r="FT21" s="369"/>
      <c r="FU21" s="369"/>
      <c r="FV21" s="369"/>
      <c r="FW21" s="369"/>
      <c r="FX21" s="369"/>
      <c r="FY21" s="369"/>
      <c r="FZ21" s="369"/>
      <c r="GA21" s="369"/>
      <c r="GB21" s="369"/>
      <c r="GC21" s="369"/>
      <c r="GD21" s="369"/>
      <c r="GE21" s="369"/>
      <c r="GF21" s="369"/>
      <c r="GG21" s="369"/>
      <c r="GH21" s="369"/>
      <c r="GI21" s="369"/>
      <c r="GJ21" s="369"/>
      <c r="GK21" s="369"/>
      <c r="GL21" s="369"/>
      <c r="GM21" s="369"/>
      <c r="GN21" s="369"/>
      <c r="GO21" s="369"/>
      <c r="GP21" s="369"/>
      <c r="GQ21" s="369"/>
      <c r="GR21" s="369"/>
      <c r="GS21" s="369"/>
      <c r="GT21" s="369"/>
      <c r="GU21" s="369"/>
      <c r="GV21" s="369"/>
      <c r="GW21" s="369"/>
      <c r="GX21" s="369"/>
      <c r="GY21" s="369"/>
      <c r="GZ21" s="369"/>
      <c r="HA21" s="369"/>
      <c r="HB21" s="369"/>
      <c r="HC21" s="369"/>
      <c r="HD21" s="369"/>
      <c r="HE21" s="369"/>
      <c r="HF21" s="369"/>
      <c r="HG21" s="369"/>
      <c r="HH21" s="369"/>
      <c r="HI21" s="369"/>
      <c r="HJ21" s="369"/>
      <c r="HK21" s="369"/>
      <c r="HL21" s="369"/>
      <c r="HM21" s="369"/>
      <c r="HN21" s="369"/>
      <c r="HO21" s="369"/>
      <c r="HP21" s="369"/>
      <c r="HQ21" s="369"/>
      <c r="HR21" s="369"/>
      <c r="HS21" s="369"/>
      <c r="HT21" s="369"/>
      <c r="HU21" s="369"/>
      <c r="HV21" s="369"/>
      <c r="HW21" s="369"/>
      <c r="HX21" s="369"/>
      <c r="HY21" s="369"/>
      <c r="HZ21" s="369"/>
      <c r="IA21" s="369"/>
      <c r="IB21" s="369"/>
      <c r="IC21" s="369"/>
    </row>
    <row r="22" spans="1:237" s="370" customFormat="1" ht="118.5" customHeight="1" x14ac:dyDescent="0.2">
      <c r="A22" s="354">
        <f t="shared" si="0"/>
        <v>16</v>
      </c>
      <c r="B22" s="355" t="s">
        <v>89</v>
      </c>
      <c r="C22" s="356" t="s">
        <v>16</v>
      </c>
      <c r="D22" s="357" t="s">
        <v>210</v>
      </c>
      <c r="E22" s="358" t="s">
        <v>457</v>
      </c>
      <c r="F22" s="359" t="s">
        <v>31</v>
      </c>
      <c r="G22" s="360" t="s">
        <v>216</v>
      </c>
      <c r="H22" s="316" t="s">
        <v>33</v>
      </c>
      <c r="I22" s="340">
        <v>151999793</v>
      </c>
      <c r="J22" s="340">
        <v>151999793</v>
      </c>
      <c r="K22" s="361">
        <v>42408</v>
      </c>
      <c r="L22" s="347">
        <v>42485</v>
      </c>
      <c r="M22" s="347">
        <v>42485</v>
      </c>
      <c r="N22" s="362">
        <v>240</v>
      </c>
      <c r="O22" s="347">
        <f>M22+N22</f>
        <v>42725</v>
      </c>
      <c r="P22" s="363" t="s">
        <v>51</v>
      </c>
      <c r="Q22" s="348" t="s">
        <v>646</v>
      </c>
      <c r="R22" s="365" t="s">
        <v>332</v>
      </c>
      <c r="S22" s="366" t="s">
        <v>321</v>
      </c>
      <c r="T22" s="422" t="s">
        <v>648</v>
      </c>
      <c r="U22" s="368" t="s">
        <v>303</v>
      </c>
      <c r="V22" s="369"/>
      <c r="W22" s="369"/>
      <c r="X22" s="401"/>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c r="BN22" s="369"/>
      <c r="BO22" s="369"/>
      <c r="BP22" s="369"/>
      <c r="BQ22" s="369"/>
      <c r="BR22" s="369"/>
      <c r="BS22" s="369"/>
      <c r="BT22" s="369"/>
      <c r="BU22" s="369"/>
      <c r="BV22" s="369"/>
      <c r="BW22" s="369"/>
      <c r="BX22" s="369"/>
      <c r="BY22" s="369"/>
      <c r="BZ22" s="369"/>
      <c r="CA22" s="369"/>
      <c r="CB22" s="369"/>
      <c r="CC22" s="369"/>
      <c r="CD22" s="369"/>
      <c r="CE22" s="369"/>
      <c r="CF22" s="369"/>
      <c r="CG22" s="369"/>
      <c r="CH22" s="369"/>
      <c r="CI22" s="369"/>
      <c r="CJ22" s="369"/>
      <c r="CK22" s="369"/>
      <c r="CL22" s="369"/>
      <c r="CM22" s="369"/>
      <c r="CN22" s="369"/>
      <c r="CO22" s="369"/>
      <c r="CP22" s="369"/>
      <c r="CQ22" s="369"/>
      <c r="CR22" s="369"/>
      <c r="CS22" s="369"/>
      <c r="CT22" s="369"/>
      <c r="CU22" s="369"/>
      <c r="CV22" s="369"/>
      <c r="CW22" s="369"/>
      <c r="CX22" s="369"/>
      <c r="CY22" s="369"/>
      <c r="CZ22" s="369"/>
      <c r="DA22" s="369"/>
      <c r="DB22" s="369"/>
      <c r="DC22" s="369"/>
      <c r="DD22" s="369"/>
      <c r="DE22" s="369"/>
      <c r="DF22" s="369"/>
      <c r="DG22" s="369"/>
      <c r="DH22" s="369"/>
      <c r="DI22" s="369"/>
      <c r="DJ22" s="369"/>
      <c r="DK22" s="369"/>
      <c r="DL22" s="369"/>
      <c r="DM22" s="369"/>
      <c r="DN22" s="369"/>
      <c r="DO22" s="369"/>
      <c r="DP22" s="369"/>
      <c r="DQ22" s="369"/>
      <c r="DR22" s="369"/>
      <c r="DS22" s="369"/>
      <c r="DT22" s="369"/>
      <c r="DU22" s="369"/>
      <c r="DV22" s="369"/>
      <c r="DW22" s="369"/>
      <c r="DX22" s="369"/>
      <c r="DY22" s="369"/>
      <c r="DZ22" s="369"/>
      <c r="EA22" s="369"/>
      <c r="EB22" s="369"/>
      <c r="EC22" s="369"/>
      <c r="ED22" s="369"/>
      <c r="EE22" s="369"/>
      <c r="EF22" s="369"/>
      <c r="EG22" s="369"/>
      <c r="EH22" s="369"/>
      <c r="EI22" s="369"/>
      <c r="EJ22" s="369"/>
      <c r="EK22" s="369"/>
      <c r="EL22" s="369"/>
      <c r="EM22" s="369"/>
      <c r="EN22" s="369"/>
      <c r="EO22" s="369"/>
      <c r="EP22" s="369"/>
      <c r="EQ22" s="369"/>
      <c r="ER22" s="369"/>
      <c r="ES22" s="369"/>
      <c r="ET22" s="369"/>
      <c r="EU22" s="369"/>
      <c r="EV22" s="369"/>
      <c r="EW22" s="369"/>
      <c r="EX22" s="369"/>
      <c r="EY22" s="369"/>
      <c r="EZ22" s="369"/>
      <c r="FA22" s="369"/>
      <c r="FB22" s="369"/>
      <c r="FC22" s="369"/>
      <c r="FD22" s="369"/>
      <c r="FE22" s="369"/>
      <c r="FF22" s="369"/>
      <c r="FG22" s="369"/>
      <c r="FH22" s="369"/>
      <c r="FI22" s="369"/>
      <c r="FJ22" s="369"/>
      <c r="FK22" s="369"/>
      <c r="FL22" s="369"/>
      <c r="FM22" s="369"/>
      <c r="FN22" s="369"/>
      <c r="FO22" s="369"/>
      <c r="FP22" s="369"/>
      <c r="FQ22" s="369"/>
      <c r="FR22" s="369"/>
      <c r="FS22" s="369"/>
      <c r="FT22" s="369"/>
      <c r="FU22" s="369"/>
      <c r="FV22" s="369"/>
      <c r="FW22" s="369"/>
      <c r="FX22" s="369"/>
      <c r="FY22" s="369"/>
      <c r="FZ22" s="369"/>
      <c r="GA22" s="369"/>
      <c r="GB22" s="369"/>
      <c r="GC22" s="369"/>
      <c r="GD22" s="369"/>
      <c r="GE22" s="369"/>
      <c r="GF22" s="369"/>
      <c r="GG22" s="369"/>
      <c r="GH22" s="369"/>
      <c r="GI22" s="369"/>
      <c r="GJ22" s="369"/>
      <c r="GK22" s="369"/>
      <c r="GL22" s="369"/>
      <c r="GM22" s="369"/>
      <c r="GN22" s="369"/>
      <c r="GO22" s="369"/>
      <c r="GP22" s="369"/>
      <c r="GQ22" s="369"/>
      <c r="GR22" s="369"/>
      <c r="GS22" s="369"/>
      <c r="GT22" s="369"/>
      <c r="GU22" s="369"/>
      <c r="GV22" s="369"/>
      <c r="GW22" s="369"/>
      <c r="GX22" s="369"/>
      <c r="GY22" s="369"/>
      <c r="GZ22" s="369"/>
      <c r="HA22" s="369"/>
      <c r="HB22" s="369"/>
      <c r="HC22" s="369"/>
      <c r="HD22" s="369"/>
      <c r="HE22" s="369"/>
      <c r="HF22" s="369"/>
      <c r="HG22" s="369"/>
      <c r="HH22" s="369"/>
      <c r="HI22" s="369"/>
      <c r="HJ22" s="369"/>
      <c r="HK22" s="369"/>
      <c r="HL22" s="369"/>
      <c r="HM22" s="369"/>
      <c r="HN22" s="369"/>
      <c r="HO22" s="369"/>
      <c r="HP22" s="369"/>
      <c r="HQ22" s="369"/>
      <c r="HR22" s="369"/>
      <c r="HS22" s="369"/>
      <c r="HT22" s="369"/>
      <c r="HU22" s="369"/>
      <c r="HV22" s="369"/>
      <c r="HW22" s="369"/>
      <c r="HX22" s="369"/>
      <c r="HY22" s="369"/>
      <c r="HZ22" s="369"/>
      <c r="IA22" s="369"/>
      <c r="IB22" s="369"/>
      <c r="IC22" s="369"/>
    </row>
    <row r="23" spans="1:237" s="370" customFormat="1" ht="178.5" customHeight="1" x14ac:dyDescent="0.2">
      <c r="A23" s="354">
        <f t="shared" si="0"/>
        <v>17</v>
      </c>
      <c r="B23" s="355" t="s">
        <v>89</v>
      </c>
      <c r="C23" s="356" t="s">
        <v>16</v>
      </c>
      <c r="D23" s="357" t="s">
        <v>210</v>
      </c>
      <c r="E23" s="358">
        <v>3120210</v>
      </c>
      <c r="F23" s="359" t="s">
        <v>31</v>
      </c>
      <c r="G23" s="360" t="s">
        <v>216</v>
      </c>
      <c r="H23" s="316" t="s">
        <v>28</v>
      </c>
      <c r="I23" s="338">
        <v>60327000</v>
      </c>
      <c r="J23" s="338"/>
      <c r="K23" s="361">
        <v>42602</v>
      </c>
      <c r="L23" s="347">
        <v>42668</v>
      </c>
      <c r="M23" s="347">
        <v>42673</v>
      </c>
      <c r="N23" s="362">
        <v>30</v>
      </c>
      <c r="O23" s="347">
        <f>+M23+N23</f>
        <v>42703</v>
      </c>
      <c r="P23" s="363" t="s">
        <v>52</v>
      </c>
      <c r="Q23" s="364" t="s">
        <v>53</v>
      </c>
      <c r="R23" s="365" t="s">
        <v>54</v>
      </c>
      <c r="S23" s="366" t="s">
        <v>321</v>
      </c>
      <c r="T23" s="479"/>
      <c r="U23" s="480"/>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c r="CK23" s="369"/>
      <c r="CL23" s="369"/>
      <c r="CM23" s="369"/>
      <c r="CN23" s="369"/>
      <c r="CO23" s="369"/>
      <c r="CP23" s="369"/>
      <c r="CQ23" s="369"/>
      <c r="CR23" s="369"/>
      <c r="CS23" s="369"/>
      <c r="CT23" s="369"/>
      <c r="CU23" s="369"/>
      <c r="CV23" s="369"/>
      <c r="CW23" s="369"/>
      <c r="CX23" s="369"/>
      <c r="CY23" s="369"/>
      <c r="CZ23" s="369"/>
      <c r="DA23" s="369"/>
      <c r="DB23" s="369"/>
      <c r="DC23" s="369"/>
      <c r="DD23" s="369"/>
      <c r="DE23" s="369"/>
      <c r="DF23" s="369"/>
      <c r="DG23" s="369"/>
      <c r="DH23" s="369"/>
      <c r="DI23" s="369"/>
      <c r="DJ23" s="369"/>
      <c r="DK23" s="369"/>
      <c r="DL23" s="369"/>
      <c r="DM23" s="369"/>
      <c r="DN23" s="369"/>
      <c r="DO23" s="369"/>
      <c r="DP23" s="369"/>
      <c r="DQ23" s="369"/>
      <c r="DR23" s="369"/>
      <c r="DS23" s="369"/>
      <c r="DT23" s="369"/>
      <c r="DU23" s="369"/>
      <c r="DV23" s="369"/>
      <c r="DW23" s="369"/>
      <c r="DX23" s="369"/>
      <c r="DY23" s="369"/>
      <c r="DZ23" s="369"/>
      <c r="EA23" s="369"/>
      <c r="EB23" s="369"/>
      <c r="EC23" s="369"/>
      <c r="ED23" s="369"/>
      <c r="EE23" s="369"/>
      <c r="EF23" s="369"/>
      <c r="EG23" s="369"/>
      <c r="EH23" s="369"/>
      <c r="EI23" s="369"/>
      <c r="EJ23" s="369"/>
      <c r="EK23" s="369"/>
      <c r="EL23" s="369"/>
      <c r="EM23" s="369"/>
      <c r="EN23" s="369"/>
      <c r="EO23" s="369"/>
      <c r="EP23" s="369"/>
      <c r="EQ23" s="369"/>
      <c r="ER23" s="369"/>
      <c r="ES23" s="369"/>
      <c r="ET23" s="369"/>
      <c r="EU23" s="369"/>
      <c r="EV23" s="369"/>
      <c r="EW23" s="369"/>
      <c r="EX23" s="369"/>
      <c r="EY23" s="369"/>
      <c r="EZ23" s="369"/>
      <c r="FA23" s="369"/>
      <c r="FB23" s="369"/>
      <c r="FC23" s="369"/>
      <c r="FD23" s="369"/>
      <c r="FE23" s="369"/>
      <c r="FF23" s="369"/>
      <c r="FG23" s="369"/>
      <c r="FH23" s="369"/>
      <c r="FI23" s="369"/>
      <c r="FJ23" s="369"/>
      <c r="FK23" s="369"/>
      <c r="FL23" s="369"/>
      <c r="FM23" s="369"/>
      <c r="FN23" s="369"/>
      <c r="FO23" s="369"/>
      <c r="FP23" s="369"/>
      <c r="FQ23" s="369"/>
      <c r="FR23" s="369"/>
      <c r="FS23" s="369"/>
      <c r="FT23" s="369"/>
      <c r="FU23" s="369"/>
      <c r="FV23" s="369"/>
      <c r="FW23" s="369"/>
      <c r="FX23" s="369"/>
      <c r="FY23" s="369"/>
      <c r="FZ23" s="369"/>
      <c r="GA23" s="369"/>
      <c r="GB23" s="369"/>
      <c r="GC23" s="369"/>
      <c r="GD23" s="369"/>
      <c r="GE23" s="369"/>
      <c r="GF23" s="369"/>
      <c r="GG23" s="369"/>
      <c r="GH23" s="369"/>
      <c r="GI23" s="369"/>
      <c r="GJ23" s="369"/>
      <c r="GK23" s="369"/>
      <c r="GL23" s="369"/>
      <c r="GM23" s="369"/>
      <c r="GN23" s="369"/>
      <c r="GO23" s="369"/>
      <c r="GP23" s="369"/>
      <c r="GQ23" s="369"/>
      <c r="GR23" s="369"/>
      <c r="GS23" s="369"/>
      <c r="GT23" s="369"/>
      <c r="GU23" s="369"/>
      <c r="GV23" s="369"/>
      <c r="GW23" s="369"/>
      <c r="GX23" s="369"/>
      <c r="GY23" s="369"/>
      <c r="GZ23" s="369"/>
      <c r="HA23" s="369"/>
      <c r="HB23" s="369"/>
      <c r="HC23" s="369"/>
      <c r="HD23" s="369"/>
      <c r="HE23" s="369"/>
      <c r="HF23" s="369"/>
      <c r="HG23" s="369"/>
      <c r="HH23" s="369"/>
      <c r="HI23" s="369"/>
      <c r="HJ23" s="369"/>
      <c r="HK23" s="369"/>
      <c r="HL23" s="369"/>
      <c r="HM23" s="369"/>
      <c r="HN23" s="369"/>
      <c r="HO23" s="369"/>
      <c r="HP23" s="369"/>
      <c r="HQ23" s="369"/>
      <c r="HR23" s="369"/>
      <c r="HS23" s="369"/>
      <c r="HT23" s="369"/>
      <c r="HU23" s="369"/>
      <c r="HV23" s="369"/>
      <c r="HW23" s="369"/>
      <c r="HX23" s="369"/>
      <c r="HY23" s="369"/>
      <c r="HZ23" s="369"/>
      <c r="IA23" s="369"/>
      <c r="IB23" s="369"/>
      <c r="IC23" s="369"/>
    </row>
    <row r="24" spans="1:237" s="370" customFormat="1" ht="140.25" customHeight="1" x14ac:dyDescent="0.2">
      <c r="A24" s="354">
        <f t="shared" si="0"/>
        <v>18</v>
      </c>
      <c r="B24" s="355" t="s">
        <v>89</v>
      </c>
      <c r="C24" s="356" t="s">
        <v>16</v>
      </c>
      <c r="D24" s="357" t="s">
        <v>210</v>
      </c>
      <c r="E24" s="358">
        <v>3120210</v>
      </c>
      <c r="F24" s="359" t="s">
        <v>31</v>
      </c>
      <c r="G24" s="360" t="s">
        <v>216</v>
      </c>
      <c r="H24" s="316" t="s">
        <v>55</v>
      </c>
      <c r="I24" s="338">
        <v>40000207</v>
      </c>
      <c r="J24" s="338"/>
      <c r="K24" s="361">
        <v>42602</v>
      </c>
      <c r="L24" s="347">
        <v>42668</v>
      </c>
      <c r="M24" s="347">
        <v>42668</v>
      </c>
      <c r="N24" s="362">
        <v>30</v>
      </c>
      <c r="O24" s="347">
        <v>42699</v>
      </c>
      <c r="P24" s="363" t="s">
        <v>56</v>
      </c>
      <c r="Q24" s="364" t="s">
        <v>714</v>
      </c>
      <c r="R24" s="365" t="s">
        <v>57</v>
      </c>
      <c r="S24" s="366" t="s">
        <v>321</v>
      </c>
      <c r="T24" s="479"/>
      <c r="U24" s="480"/>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369"/>
      <c r="CH24" s="369"/>
      <c r="CI24" s="369"/>
      <c r="CJ24" s="369"/>
      <c r="CK24" s="369"/>
      <c r="CL24" s="369"/>
      <c r="CM24" s="369"/>
      <c r="CN24" s="369"/>
      <c r="CO24" s="369"/>
      <c r="CP24" s="369"/>
      <c r="CQ24" s="369"/>
      <c r="CR24" s="369"/>
      <c r="CS24" s="369"/>
      <c r="CT24" s="369"/>
      <c r="CU24" s="369"/>
      <c r="CV24" s="369"/>
      <c r="CW24" s="369"/>
      <c r="CX24" s="369"/>
      <c r="CY24" s="369"/>
      <c r="CZ24" s="369"/>
      <c r="DA24" s="369"/>
      <c r="DB24" s="369"/>
      <c r="DC24" s="369"/>
      <c r="DD24" s="369"/>
      <c r="DE24" s="369"/>
      <c r="DF24" s="369"/>
      <c r="DG24" s="369"/>
      <c r="DH24" s="369"/>
      <c r="DI24" s="369"/>
      <c r="DJ24" s="369"/>
      <c r="DK24" s="369"/>
      <c r="DL24" s="369"/>
      <c r="DM24" s="369"/>
      <c r="DN24" s="369"/>
      <c r="DO24" s="369"/>
      <c r="DP24" s="369"/>
      <c r="DQ24" s="369"/>
      <c r="DR24" s="369"/>
      <c r="DS24" s="369"/>
      <c r="DT24" s="369"/>
      <c r="DU24" s="369"/>
      <c r="DV24" s="369"/>
      <c r="DW24" s="369"/>
      <c r="DX24" s="369"/>
      <c r="DY24" s="369"/>
      <c r="DZ24" s="369"/>
      <c r="EA24" s="369"/>
      <c r="EB24" s="369"/>
      <c r="EC24" s="369"/>
      <c r="ED24" s="369"/>
      <c r="EE24" s="369"/>
      <c r="EF24" s="369"/>
      <c r="EG24" s="369"/>
      <c r="EH24" s="369"/>
      <c r="EI24" s="369"/>
      <c r="EJ24" s="369"/>
      <c r="EK24" s="369"/>
      <c r="EL24" s="369"/>
      <c r="EM24" s="369"/>
      <c r="EN24" s="369"/>
      <c r="EO24" s="369"/>
      <c r="EP24" s="369"/>
      <c r="EQ24" s="369"/>
      <c r="ER24" s="369"/>
      <c r="ES24" s="369"/>
      <c r="ET24" s="369"/>
      <c r="EU24" s="369"/>
      <c r="EV24" s="369"/>
      <c r="EW24" s="369"/>
      <c r="EX24" s="369"/>
      <c r="EY24" s="369"/>
      <c r="EZ24" s="369"/>
      <c r="FA24" s="369"/>
      <c r="FB24" s="369"/>
      <c r="FC24" s="369"/>
      <c r="FD24" s="369"/>
      <c r="FE24" s="369"/>
      <c r="FF24" s="369"/>
      <c r="FG24" s="369"/>
      <c r="FH24" s="369"/>
      <c r="FI24" s="369"/>
      <c r="FJ24" s="369"/>
      <c r="FK24" s="369"/>
      <c r="FL24" s="369"/>
      <c r="FM24" s="369"/>
      <c r="FN24" s="369"/>
      <c r="FO24" s="369"/>
      <c r="FP24" s="369"/>
      <c r="FQ24" s="369"/>
      <c r="FR24" s="369"/>
      <c r="FS24" s="369"/>
      <c r="FT24" s="369"/>
      <c r="FU24" s="369"/>
      <c r="FV24" s="369"/>
      <c r="FW24" s="369"/>
      <c r="FX24" s="369"/>
      <c r="FY24" s="369"/>
      <c r="FZ24" s="369"/>
      <c r="GA24" s="369"/>
      <c r="GB24" s="369"/>
      <c r="GC24" s="369"/>
      <c r="GD24" s="369"/>
      <c r="GE24" s="369"/>
      <c r="GF24" s="369"/>
      <c r="GG24" s="369"/>
      <c r="GH24" s="369"/>
      <c r="GI24" s="369"/>
      <c r="GJ24" s="369"/>
      <c r="GK24" s="369"/>
      <c r="GL24" s="369"/>
      <c r="GM24" s="369"/>
      <c r="GN24" s="369"/>
      <c r="GO24" s="369"/>
      <c r="GP24" s="369"/>
      <c r="GQ24" s="369"/>
      <c r="GR24" s="369"/>
      <c r="GS24" s="369"/>
      <c r="GT24" s="369"/>
      <c r="GU24" s="369"/>
      <c r="GV24" s="369"/>
      <c r="GW24" s="369"/>
      <c r="GX24" s="369"/>
      <c r="GY24" s="369"/>
      <c r="GZ24" s="369"/>
      <c r="HA24" s="369"/>
      <c r="HB24" s="369"/>
      <c r="HC24" s="369"/>
      <c r="HD24" s="369"/>
      <c r="HE24" s="369"/>
      <c r="HF24" s="369"/>
      <c r="HG24" s="369"/>
      <c r="HH24" s="369"/>
      <c r="HI24" s="369"/>
      <c r="HJ24" s="369"/>
      <c r="HK24" s="369"/>
      <c r="HL24" s="369"/>
      <c r="HM24" s="369"/>
      <c r="HN24" s="369"/>
      <c r="HO24" s="369"/>
      <c r="HP24" s="369"/>
      <c r="HQ24" s="369"/>
      <c r="HR24" s="369"/>
      <c r="HS24" s="369"/>
      <c r="HT24" s="369"/>
      <c r="HU24" s="369"/>
      <c r="HV24" s="369"/>
      <c r="HW24" s="369"/>
      <c r="HX24" s="369"/>
      <c r="HY24" s="369"/>
      <c r="HZ24" s="369"/>
      <c r="IA24" s="369"/>
      <c r="IB24" s="369"/>
      <c r="IC24" s="369"/>
    </row>
    <row r="25" spans="1:237" s="370" customFormat="1" ht="76.5" customHeight="1" x14ac:dyDescent="0.2">
      <c r="A25" s="354">
        <f t="shared" si="0"/>
        <v>19</v>
      </c>
      <c r="B25" s="355" t="s">
        <v>89</v>
      </c>
      <c r="C25" s="356" t="s">
        <v>16</v>
      </c>
      <c r="D25" s="357" t="s">
        <v>210</v>
      </c>
      <c r="E25" s="358">
        <v>3120210</v>
      </c>
      <c r="F25" s="359" t="s">
        <v>31</v>
      </c>
      <c r="G25" s="360" t="s">
        <v>216</v>
      </c>
      <c r="H25" s="316" t="s">
        <v>58</v>
      </c>
      <c r="I25" s="338">
        <v>110000000</v>
      </c>
      <c r="J25" s="338"/>
      <c r="K25" s="361">
        <v>42607</v>
      </c>
      <c r="L25" s="347">
        <v>42693</v>
      </c>
      <c r="M25" s="347">
        <v>42715</v>
      </c>
      <c r="N25" s="362">
        <v>3</v>
      </c>
      <c r="O25" s="347">
        <v>42718</v>
      </c>
      <c r="P25" s="363" t="s">
        <v>59</v>
      </c>
      <c r="Q25" s="364" t="s">
        <v>60</v>
      </c>
      <c r="R25" s="365" t="s">
        <v>61</v>
      </c>
      <c r="S25" s="366" t="s">
        <v>321</v>
      </c>
      <c r="T25" s="479"/>
      <c r="U25" s="480"/>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369"/>
      <c r="CO25" s="369"/>
      <c r="CP25" s="369"/>
      <c r="CQ25" s="369"/>
      <c r="CR25" s="369"/>
      <c r="CS25" s="369"/>
      <c r="CT25" s="369"/>
      <c r="CU25" s="369"/>
      <c r="CV25" s="369"/>
      <c r="CW25" s="369"/>
      <c r="CX25" s="369"/>
      <c r="CY25" s="369"/>
      <c r="CZ25" s="369"/>
      <c r="DA25" s="369"/>
      <c r="DB25" s="369"/>
      <c r="DC25" s="369"/>
      <c r="DD25" s="369"/>
      <c r="DE25" s="369"/>
      <c r="DF25" s="369"/>
      <c r="DG25" s="369"/>
      <c r="DH25" s="369"/>
      <c r="DI25" s="369"/>
      <c r="DJ25" s="369"/>
      <c r="DK25" s="369"/>
      <c r="DL25" s="369"/>
      <c r="DM25" s="369"/>
      <c r="DN25" s="369"/>
      <c r="DO25" s="369"/>
      <c r="DP25" s="369"/>
      <c r="DQ25" s="369"/>
      <c r="DR25" s="369"/>
      <c r="DS25" s="369"/>
      <c r="DT25" s="369"/>
      <c r="DU25" s="369"/>
      <c r="DV25" s="369"/>
      <c r="DW25" s="369"/>
      <c r="DX25" s="369"/>
      <c r="DY25" s="369"/>
      <c r="DZ25" s="369"/>
      <c r="EA25" s="369"/>
      <c r="EB25" s="369"/>
      <c r="EC25" s="369"/>
      <c r="ED25" s="369"/>
      <c r="EE25" s="369"/>
      <c r="EF25" s="369"/>
      <c r="EG25" s="369"/>
      <c r="EH25" s="369"/>
      <c r="EI25" s="369"/>
      <c r="EJ25" s="369"/>
      <c r="EK25" s="369"/>
      <c r="EL25" s="369"/>
      <c r="EM25" s="369"/>
      <c r="EN25" s="369"/>
      <c r="EO25" s="369"/>
      <c r="EP25" s="369"/>
      <c r="EQ25" s="369"/>
      <c r="ER25" s="369"/>
      <c r="ES25" s="369"/>
      <c r="ET25" s="369"/>
      <c r="EU25" s="369"/>
      <c r="EV25" s="369"/>
      <c r="EW25" s="369"/>
      <c r="EX25" s="369"/>
      <c r="EY25" s="369"/>
      <c r="EZ25" s="369"/>
      <c r="FA25" s="369"/>
      <c r="FB25" s="369"/>
      <c r="FC25" s="369"/>
      <c r="FD25" s="369"/>
      <c r="FE25" s="369"/>
      <c r="FF25" s="369"/>
      <c r="FG25" s="369"/>
      <c r="FH25" s="369"/>
      <c r="FI25" s="369"/>
      <c r="FJ25" s="369"/>
      <c r="FK25" s="369"/>
      <c r="FL25" s="369"/>
      <c r="FM25" s="369"/>
      <c r="FN25" s="369"/>
      <c r="FO25" s="369"/>
      <c r="FP25" s="369"/>
      <c r="FQ25" s="369"/>
      <c r="FR25" s="369"/>
      <c r="FS25" s="369"/>
      <c r="FT25" s="369"/>
      <c r="FU25" s="369"/>
      <c r="FV25" s="369"/>
      <c r="FW25" s="369"/>
      <c r="FX25" s="369"/>
      <c r="FY25" s="369"/>
      <c r="FZ25" s="369"/>
      <c r="GA25" s="369"/>
      <c r="GB25" s="369"/>
      <c r="GC25" s="369"/>
      <c r="GD25" s="369"/>
      <c r="GE25" s="369"/>
      <c r="GF25" s="369"/>
      <c r="GG25" s="369"/>
      <c r="GH25" s="369"/>
      <c r="GI25" s="369"/>
      <c r="GJ25" s="369"/>
      <c r="GK25" s="369"/>
      <c r="GL25" s="369"/>
      <c r="GM25" s="369"/>
      <c r="GN25" s="369"/>
      <c r="GO25" s="369"/>
      <c r="GP25" s="369"/>
      <c r="GQ25" s="369"/>
      <c r="GR25" s="369"/>
      <c r="GS25" s="369"/>
      <c r="GT25" s="369"/>
      <c r="GU25" s="369"/>
      <c r="GV25" s="369"/>
      <c r="GW25" s="369"/>
      <c r="GX25" s="369"/>
      <c r="GY25" s="369"/>
      <c r="GZ25" s="369"/>
      <c r="HA25" s="369"/>
      <c r="HB25" s="369"/>
      <c r="HC25" s="369"/>
      <c r="HD25" s="369"/>
      <c r="HE25" s="369"/>
      <c r="HF25" s="369"/>
      <c r="HG25" s="369"/>
      <c r="HH25" s="369"/>
      <c r="HI25" s="369"/>
      <c r="HJ25" s="369"/>
      <c r="HK25" s="369"/>
      <c r="HL25" s="369"/>
      <c r="HM25" s="369"/>
      <c r="HN25" s="369"/>
      <c r="HO25" s="369"/>
      <c r="HP25" s="369"/>
      <c r="HQ25" s="369"/>
      <c r="HR25" s="369"/>
      <c r="HS25" s="369"/>
      <c r="HT25" s="369"/>
      <c r="HU25" s="369"/>
      <c r="HV25" s="369"/>
      <c r="HW25" s="369"/>
      <c r="HX25" s="369"/>
      <c r="HY25" s="369"/>
      <c r="HZ25" s="369"/>
      <c r="IA25" s="369"/>
      <c r="IB25" s="369"/>
      <c r="IC25" s="369"/>
    </row>
    <row r="26" spans="1:237" s="370" customFormat="1" ht="90" customHeight="1" x14ac:dyDescent="0.2">
      <c r="A26" s="354">
        <f t="shared" si="0"/>
        <v>20</v>
      </c>
      <c r="B26" s="355" t="s">
        <v>89</v>
      </c>
      <c r="C26" s="356" t="s">
        <v>16</v>
      </c>
      <c r="D26" s="357" t="s">
        <v>210</v>
      </c>
      <c r="E26" s="358">
        <v>3120210</v>
      </c>
      <c r="F26" s="359" t="s">
        <v>31</v>
      </c>
      <c r="G26" s="360" t="s">
        <v>216</v>
      </c>
      <c r="H26" s="316" t="s">
        <v>28</v>
      </c>
      <c r="I26" s="338">
        <v>57000000</v>
      </c>
      <c r="J26" s="338"/>
      <c r="K26" s="361">
        <v>42602</v>
      </c>
      <c r="L26" s="347">
        <v>42644</v>
      </c>
      <c r="M26" s="347">
        <v>42648</v>
      </c>
      <c r="N26" s="362">
        <v>10</v>
      </c>
      <c r="O26" s="347">
        <f>+M26+N26</f>
        <v>42658</v>
      </c>
      <c r="P26" s="363" t="s">
        <v>715</v>
      </c>
      <c r="Q26" s="364" t="s">
        <v>716</v>
      </c>
      <c r="R26" s="365" t="s">
        <v>717</v>
      </c>
      <c r="S26" s="366" t="s">
        <v>321</v>
      </c>
      <c r="T26" s="479"/>
      <c r="U26" s="480"/>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369"/>
      <c r="BX26" s="369"/>
      <c r="BY26" s="369"/>
      <c r="BZ26" s="369"/>
      <c r="CA26" s="369"/>
      <c r="CB26" s="369"/>
      <c r="CC26" s="369"/>
      <c r="CD26" s="369"/>
      <c r="CE26" s="369"/>
      <c r="CF26" s="369"/>
      <c r="CG26" s="369"/>
      <c r="CH26" s="369"/>
      <c r="CI26" s="369"/>
      <c r="CJ26" s="369"/>
      <c r="CK26" s="369"/>
      <c r="CL26" s="369"/>
      <c r="CM26" s="369"/>
      <c r="CN26" s="369"/>
      <c r="CO26" s="369"/>
      <c r="CP26" s="369"/>
      <c r="CQ26" s="369"/>
      <c r="CR26" s="369"/>
      <c r="CS26" s="369"/>
      <c r="CT26" s="369"/>
      <c r="CU26" s="369"/>
      <c r="CV26" s="369"/>
      <c r="CW26" s="369"/>
      <c r="CX26" s="369"/>
      <c r="CY26" s="369"/>
      <c r="CZ26" s="369"/>
      <c r="DA26" s="369"/>
      <c r="DB26" s="369"/>
      <c r="DC26" s="369"/>
      <c r="DD26" s="369"/>
      <c r="DE26" s="369"/>
      <c r="DF26" s="369"/>
      <c r="DG26" s="369"/>
      <c r="DH26" s="369"/>
      <c r="DI26" s="369"/>
      <c r="DJ26" s="369"/>
      <c r="DK26" s="369"/>
      <c r="DL26" s="369"/>
      <c r="DM26" s="369"/>
      <c r="DN26" s="369"/>
      <c r="DO26" s="369"/>
      <c r="DP26" s="369"/>
      <c r="DQ26" s="369"/>
      <c r="DR26" s="369"/>
      <c r="DS26" s="369"/>
      <c r="DT26" s="369"/>
      <c r="DU26" s="369"/>
      <c r="DV26" s="369"/>
      <c r="DW26" s="369"/>
      <c r="DX26" s="369"/>
      <c r="DY26" s="369"/>
      <c r="DZ26" s="369"/>
      <c r="EA26" s="369"/>
      <c r="EB26" s="369"/>
      <c r="EC26" s="369"/>
      <c r="ED26" s="369"/>
      <c r="EE26" s="369"/>
      <c r="EF26" s="369"/>
      <c r="EG26" s="369"/>
      <c r="EH26" s="369"/>
      <c r="EI26" s="369"/>
      <c r="EJ26" s="369"/>
      <c r="EK26" s="369"/>
      <c r="EL26" s="369"/>
      <c r="EM26" s="369"/>
      <c r="EN26" s="369"/>
      <c r="EO26" s="369"/>
      <c r="EP26" s="369"/>
      <c r="EQ26" s="369"/>
      <c r="ER26" s="369"/>
      <c r="ES26" s="369"/>
      <c r="ET26" s="369"/>
      <c r="EU26" s="369"/>
      <c r="EV26" s="369"/>
      <c r="EW26" s="369"/>
      <c r="EX26" s="369"/>
      <c r="EY26" s="369"/>
      <c r="EZ26" s="369"/>
      <c r="FA26" s="369"/>
      <c r="FB26" s="369"/>
      <c r="FC26" s="369"/>
      <c r="FD26" s="369"/>
      <c r="FE26" s="369"/>
      <c r="FF26" s="369"/>
      <c r="FG26" s="369"/>
      <c r="FH26" s="369"/>
      <c r="FI26" s="369"/>
      <c r="FJ26" s="369"/>
      <c r="FK26" s="369"/>
      <c r="FL26" s="369"/>
      <c r="FM26" s="369"/>
      <c r="FN26" s="369"/>
      <c r="FO26" s="369"/>
      <c r="FP26" s="369"/>
      <c r="FQ26" s="369"/>
      <c r="FR26" s="369"/>
      <c r="FS26" s="369"/>
      <c r="FT26" s="369"/>
      <c r="FU26" s="369"/>
      <c r="FV26" s="369"/>
      <c r="FW26" s="369"/>
      <c r="FX26" s="369"/>
      <c r="FY26" s="369"/>
      <c r="FZ26" s="369"/>
      <c r="GA26" s="369"/>
      <c r="GB26" s="369"/>
      <c r="GC26" s="369"/>
      <c r="GD26" s="369"/>
      <c r="GE26" s="369"/>
      <c r="GF26" s="369"/>
      <c r="GG26" s="369"/>
      <c r="GH26" s="369"/>
      <c r="GI26" s="369"/>
      <c r="GJ26" s="369"/>
      <c r="GK26" s="369"/>
      <c r="GL26" s="369"/>
      <c r="GM26" s="369"/>
      <c r="GN26" s="369"/>
      <c r="GO26" s="369"/>
      <c r="GP26" s="369"/>
      <c r="GQ26" s="369"/>
      <c r="GR26" s="369"/>
      <c r="GS26" s="369"/>
      <c r="GT26" s="369"/>
      <c r="GU26" s="369"/>
      <c r="GV26" s="369"/>
      <c r="GW26" s="369"/>
      <c r="GX26" s="369"/>
      <c r="GY26" s="369"/>
      <c r="GZ26" s="369"/>
      <c r="HA26" s="369"/>
      <c r="HB26" s="369"/>
      <c r="HC26" s="369"/>
      <c r="HD26" s="369"/>
      <c r="HE26" s="369"/>
      <c r="HF26" s="369"/>
      <c r="HG26" s="369"/>
      <c r="HH26" s="369"/>
      <c r="HI26" s="369"/>
      <c r="HJ26" s="369"/>
      <c r="HK26" s="369"/>
      <c r="HL26" s="369"/>
      <c r="HM26" s="369"/>
      <c r="HN26" s="369"/>
      <c r="HO26" s="369"/>
      <c r="HP26" s="369"/>
      <c r="HQ26" s="369"/>
      <c r="HR26" s="369"/>
      <c r="HS26" s="369"/>
      <c r="HT26" s="369"/>
      <c r="HU26" s="369"/>
      <c r="HV26" s="369"/>
      <c r="HW26" s="369"/>
      <c r="HX26" s="369"/>
      <c r="HY26" s="369"/>
      <c r="HZ26" s="369"/>
      <c r="IA26" s="369"/>
      <c r="IB26" s="369"/>
      <c r="IC26" s="369"/>
    </row>
    <row r="27" spans="1:237" s="370" customFormat="1" ht="76.5" customHeight="1" x14ac:dyDescent="0.2">
      <c r="A27" s="354">
        <f t="shared" si="0"/>
        <v>21</v>
      </c>
      <c r="B27" s="355" t="s">
        <v>89</v>
      </c>
      <c r="C27" s="356" t="s">
        <v>16</v>
      </c>
      <c r="D27" s="357" t="s">
        <v>210</v>
      </c>
      <c r="E27" s="358">
        <v>3120210</v>
      </c>
      <c r="F27" s="359" t="s">
        <v>31</v>
      </c>
      <c r="G27" s="360" t="s">
        <v>32</v>
      </c>
      <c r="H27" s="316" t="s">
        <v>55</v>
      </c>
      <c r="I27" s="338">
        <v>10000000</v>
      </c>
      <c r="J27" s="338"/>
      <c r="K27" s="361">
        <v>42602</v>
      </c>
      <c r="L27" s="347">
        <v>42644</v>
      </c>
      <c r="M27" s="347">
        <v>42648</v>
      </c>
      <c r="N27" s="362">
        <v>10</v>
      </c>
      <c r="O27" s="347">
        <f>+M27+N27</f>
        <v>42658</v>
      </c>
      <c r="P27" s="363" t="s">
        <v>718</v>
      </c>
      <c r="Q27" s="364" t="s">
        <v>719</v>
      </c>
      <c r="R27" s="365" t="s">
        <v>720</v>
      </c>
      <c r="S27" s="366" t="s">
        <v>321</v>
      </c>
      <c r="T27" s="479"/>
      <c r="U27" s="480"/>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369"/>
      <c r="CH27" s="369"/>
      <c r="CI27" s="369"/>
      <c r="CJ27" s="369"/>
      <c r="CK27" s="369"/>
      <c r="CL27" s="369"/>
      <c r="CM27" s="369"/>
      <c r="CN27" s="369"/>
      <c r="CO27" s="369"/>
      <c r="CP27" s="369"/>
      <c r="CQ27" s="369"/>
      <c r="CR27" s="369"/>
      <c r="CS27" s="369"/>
      <c r="CT27" s="369"/>
      <c r="CU27" s="369"/>
      <c r="CV27" s="369"/>
      <c r="CW27" s="369"/>
      <c r="CX27" s="369"/>
      <c r="CY27" s="369"/>
      <c r="CZ27" s="369"/>
      <c r="DA27" s="369"/>
      <c r="DB27" s="369"/>
      <c r="DC27" s="369"/>
      <c r="DD27" s="369"/>
      <c r="DE27" s="369"/>
      <c r="DF27" s="369"/>
      <c r="DG27" s="369"/>
      <c r="DH27" s="369"/>
      <c r="DI27" s="369"/>
      <c r="DJ27" s="369"/>
      <c r="DK27" s="369"/>
      <c r="DL27" s="369"/>
      <c r="DM27" s="369"/>
      <c r="DN27" s="369"/>
      <c r="DO27" s="369"/>
      <c r="DP27" s="369"/>
      <c r="DQ27" s="369"/>
      <c r="DR27" s="369"/>
      <c r="DS27" s="369"/>
      <c r="DT27" s="369"/>
      <c r="DU27" s="369"/>
      <c r="DV27" s="369"/>
      <c r="DW27" s="369"/>
      <c r="DX27" s="369"/>
      <c r="DY27" s="369"/>
      <c r="DZ27" s="369"/>
      <c r="EA27" s="369"/>
      <c r="EB27" s="369"/>
      <c r="EC27" s="369"/>
      <c r="ED27" s="369"/>
      <c r="EE27" s="369"/>
      <c r="EF27" s="369"/>
      <c r="EG27" s="369"/>
      <c r="EH27" s="369"/>
      <c r="EI27" s="369"/>
      <c r="EJ27" s="369"/>
      <c r="EK27" s="369"/>
      <c r="EL27" s="369"/>
      <c r="EM27" s="369"/>
      <c r="EN27" s="369"/>
      <c r="EO27" s="369"/>
      <c r="EP27" s="369"/>
      <c r="EQ27" s="369"/>
      <c r="ER27" s="369"/>
      <c r="ES27" s="369"/>
      <c r="ET27" s="369"/>
      <c r="EU27" s="369"/>
      <c r="EV27" s="369"/>
      <c r="EW27" s="369"/>
      <c r="EX27" s="369"/>
      <c r="EY27" s="369"/>
      <c r="EZ27" s="369"/>
      <c r="FA27" s="369"/>
      <c r="FB27" s="369"/>
      <c r="FC27" s="369"/>
      <c r="FD27" s="369"/>
      <c r="FE27" s="369"/>
      <c r="FF27" s="369"/>
      <c r="FG27" s="369"/>
      <c r="FH27" s="369"/>
      <c r="FI27" s="369"/>
      <c r="FJ27" s="369"/>
      <c r="FK27" s="369"/>
      <c r="FL27" s="369"/>
      <c r="FM27" s="369"/>
      <c r="FN27" s="369"/>
      <c r="FO27" s="369"/>
      <c r="FP27" s="369"/>
      <c r="FQ27" s="369"/>
      <c r="FR27" s="369"/>
      <c r="FS27" s="369"/>
      <c r="FT27" s="369"/>
      <c r="FU27" s="369"/>
      <c r="FV27" s="369"/>
      <c r="FW27" s="369"/>
      <c r="FX27" s="369"/>
      <c r="FY27" s="369"/>
      <c r="FZ27" s="369"/>
      <c r="GA27" s="369"/>
      <c r="GB27" s="369"/>
      <c r="GC27" s="369"/>
      <c r="GD27" s="369"/>
      <c r="GE27" s="369"/>
      <c r="GF27" s="369"/>
      <c r="GG27" s="369"/>
      <c r="GH27" s="369"/>
      <c r="GI27" s="369"/>
      <c r="GJ27" s="369"/>
      <c r="GK27" s="369"/>
      <c r="GL27" s="369"/>
      <c r="GM27" s="369"/>
      <c r="GN27" s="369"/>
      <c r="GO27" s="369"/>
      <c r="GP27" s="369"/>
      <c r="GQ27" s="369"/>
      <c r="GR27" s="369"/>
      <c r="GS27" s="369"/>
      <c r="GT27" s="369"/>
      <c r="GU27" s="369"/>
      <c r="GV27" s="369"/>
      <c r="GW27" s="369"/>
      <c r="GX27" s="369"/>
      <c r="GY27" s="369"/>
      <c r="GZ27" s="369"/>
      <c r="HA27" s="369"/>
      <c r="HB27" s="369"/>
      <c r="HC27" s="369"/>
      <c r="HD27" s="369"/>
      <c r="HE27" s="369"/>
      <c r="HF27" s="369"/>
      <c r="HG27" s="369"/>
      <c r="HH27" s="369"/>
      <c r="HI27" s="369"/>
      <c r="HJ27" s="369"/>
      <c r="HK27" s="369"/>
      <c r="HL27" s="369"/>
      <c r="HM27" s="369"/>
      <c r="HN27" s="369"/>
      <c r="HO27" s="369"/>
      <c r="HP27" s="369"/>
      <c r="HQ27" s="369"/>
      <c r="HR27" s="369"/>
      <c r="HS27" s="369"/>
      <c r="HT27" s="369"/>
      <c r="HU27" s="369"/>
      <c r="HV27" s="369"/>
      <c r="HW27" s="369"/>
      <c r="HX27" s="369"/>
      <c r="HY27" s="369"/>
      <c r="HZ27" s="369"/>
      <c r="IA27" s="369"/>
      <c r="IB27" s="369"/>
      <c r="IC27" s="369"/>
    </row>
    <row r="28" spans="1:237" s="464" customFormat="1" ht="88.5" customHeight="1" x14ac:dyDescent="0.2">
      <c r="A28" s="354">
        <f t="shared" si="0"/>
        <v>22</v>
      </c>
      <c r="B28" s="355" t="s">
        <v>89</v>
      </c>
      <c r="C28" s="356" t="s">
        <v>16</v>
      </c>
      <c r="D28" s="357" t="s">
        <v>210</v>
      </c>
      <c r="E28" s="358">
        <v>3120212</v>
      </c>
      <c r="F28" s="359" t="s">
        <v>62</v>
      </c>
      <c r="G28" s="360" t="s">
        <v>32</v>
      </c>
      <c r="H28" s="316" t="s">
        <v>63</v>
      </c>
      <c r="I28" s="338">
        <v>7700000</v>
      </c>
      <c r="J28" s="338"/>
      <c r="K28" s="361">
        <v>42597</v>
      </c>
      <c r="L28" s="347">
        <v>42628</v>
      </c>
      <c r="M28" s="347">
        <v>42633</v>
      </c>
      <c r="N28" s="362">
        <v>15</v>
      </c>
      <c r="O28" s="347">
        <v>42643</v>
      </c>
      <c r="P28" s="363" t="s">
        <v>64</v>
      </c>
      <c r="Q28" s="364" t="s">
        <v>65</v>
      </c>
      <c r="R28" s="365" t="s">
        <v>66</v>
      </c>
      <c r="S28" s="366" t="s">
        <v>321</v>
      </c>
      <c r="T28" s="482"/>
      <c r="U28" s="48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63"/>
      <c r="BB28" s="463"/>
      <c r="BC28" s="463"/>
      <c r="BD28" s="463"/>
      <c r="BE28" s="463"/>
      <c r="BF28" s="463"/>
      <c r="BG28" s="463"/>
      <c r="BH28" s="463"/>
      <c r="BI28" s="463"/>
      <c r="BJ28" s="463"/>
      <c r="BK28" s="463"/>
      <c r="BL28" s="463"/>
      <c r="BM28" s="463"/>
      <c r="BN28" s="463"/>
      <c r="BO28" s="463"/>
      <c r="BP28" s="463"/>
      <c r="BQ28" s="463"/>
      <c r="BR28" s="463"/>
      <c r="BS28" s="463"/>
      <c r="BT28" s="463"/>
      <c r="BU28" s="463"/>
      <c r="BV28" s="463"/>
      <c r="BW28" s="463"/>
      <c r="BX28" s="463"/>
      <c r="BY28" s="463"/>
      <c r="BZ28" s="463"/>
      <c r="CA28" s="463"/>
      <c r="CB28" s="463"/>
      <c r="CC28" s="463"/>
      <c r="CD28" s="463"/>
      <c r="CE28" s="463"/>
      <c r="CF28" s="463"/>
      <c r="CG28" s="463"/>
      <c r="CH28" s="463"/>
      <c r="CI28" s="463"/>
      <c r="CJ28" s="463"/>
      <c r="CK28" s="463"/>
      <c r="CL28" s="463"/>
      <c r="CM28" s="463"/>
      <c r="CN28" s="463"/>
      <c r="CO28" s="463"/>
      <c r="CP28" s="463"/>
      <c r="CQ28" s="463"/>
      <c r="CR28" s="463"/>
      <c r="CS28" s="463"/>
      <c r="CT28" s="463"/>
      <c r="CU28" s="463"/>
      <c r="CV28" s="463"/>
      <c r="CW28" s="463"/>
      <c r="CX28" s="463"/>
      <c r="CY28" s="463"/>
      <c r="CZ28" s="463"/>
      <c r="DA28" s="463"/>
      <c r="DB28" s="463"/>
      <c r="DC28" s="463"/>
      <c r="DD28" s="463"/>
      <c r="DE28" s="463"/>
      <c r="DF28" s="463"/>
      <c r="DG28" s="463"/>
      <c r="DH28" s="463"/>
      <c r="DI28" s="463"/>
      <c r="DJ28" s="463"/>
      <c r="DK28" s="463"/>
      <c r="DL28" s="463"/>
      <c r="DM28" s="463"/>
      <c r="DN28" s="463"/>
      <c r="DO28" s="463"/>
      <c r="DP28" s="463"/>
      <c r="DQ28" s="463"/>
      <c r="DR28" s="463"/>
      <c r="DS28" s="463"/>
      <c r="DT28" s="463"/>
      <c r="DU28" s="463"/>
      <c r="DV28" s="463"/>
      <c r="DW28" s="463"/>
      <c r="DX28" s="463"/>
      <c r="DY28" s="463"/>
      <c r="DZ28" s="463"/>
      <c r="EA28" s="463"/>
      <c r="EB28" s="463"/>
      <c r="EC28" s="463"/>
      <c r="ED28" s="463"/>
      <c r="EE28" s="463"/>
      <c r="EF28" s="463"/>
      <c r="EG28" s="463"/>
      <c r="EH28" s="463"/>
      <c r="EI28" s="463"/>
      <c r="EJ28" s="463"/>
      <c r="EK28" s="463"/>
      <c r="EL28" s="463"/>
      <c r="EM28" s="463"/>
      <c r="EN28" s="463"/>
      <c r="EO28" s="463"/>
      <c r="EP28" s="463"/>
      <c r="EQ28" s="463"/>
      <c r="ER28" s="463"/>
      <c r="ES28" s="463"/>
      <c r="ET28" s="463"/>
      <c r="EU28" s="463"/>
      <c r="EV28" s="463"/>
      <c r="EW28" s="463"/>
      <c r="EX28" s="463"/>
      <c r="EY28" s="463"/>
      <c r="EZ28" s="463"/>
      <c r="FA28" s="463"/>
      <c r="FB28" s="463"/>
      <c r="FC28" s="463"/>
      <c r="FD28" s="463"/>
      <c r="FE28" s="463"/>
      <c r="FF28" s="463"/>
      <c r="FG28" s="463"/>
      <c r="FH28" s="463"/>
      <c r="FI28" s="463"/>
      <c r="FJ28" s="463"/>
      <c r="FK28" s="463"/>
      <c r="FL28" s="463"/>
      <c r="FM28" s="463"/>
      <c r="FN28" s="463"/>
      <c r="FO28" s="463"/>
      <c r="FP28" s="463"/>
      <c r="FQ28" s="463"/>
      <c r="FR28" s="463"/>
      <c r="FS28" s="463"/>
      <c r="FT28" s="463"/>
      <c r="FU28" s="463"/>
      <c r="FV28" s="463"/>
      <c r="FW28" s="463"/>
      <c r="FX28" s="463"/>
      <c r="FY28" s="463"/>
      <c r="FZ28" s="463"/>
      <c r="GA28" s="463"/>
      <c r="GB28" s="463"/>
      <c r="GC28" s="463"/>
      <c r="GD28" s="463"/>
      <c r="GE28" s="463"/>
      <c r="GF28" s="463"/>
      <c r="GG28" s="463"/>
      <c r="GH28" s="463"/>
      <c r="GI28" s="463"/>
      <c r="GJ28" s="463"/>
      <c r="GK28" s="463"/>
      <c r="GL28" s="463"/>
      <c r="GM28" s="463"/>
      <c r="GN28" s="463"/>
      <c r="GO28" s="463"/>
      <c r="GP28" s="463"/>
      <c r="GQ28" s="463"/>
      <c r="GR28" s="463"/>
      <c r="GS28" s="463"/>
      <c r="GT28" s="463"/>
      <c r="GU28" s="463"/>
      <c r="GV28" s="463"/>
      <c r="GW28" s="463"/>
      <c r="GX28" s="463"/>
      <c r="GY28" s="463"/>
      <c r="GZ28" s="463"/>
      <c r="HA28" s="463"/>
      <c r="HB28" s="463"/>
      <c r="HC28" s="463"/>
      <c r="HD28" s="463"/>
      <c r="HE28" s="463"/>
      <c r="HF28" s="463"/>
      <c r="HG28" s="463"/>
      <c r="HH28" s="463"/>
      <c r="HI28" s="463"/>
      <c r="HJ28" s="463"/>
      <c r="HK28" s="463"/>
      <c r="HL28" s="463"/>
      <c r="HM28" s="463"/>
      <c r="HN28" s="463"/>
      <c r="HO28" s="463"/>
      <c r="HP28" s="463"/>
      <c r="HQ28" s="463"/>
      <c r="HR28" s="463"/>
      <c r="HS28" s="463"/>
      <c r="HT28" s="463"/>
      <c r="HU28" s="463"/>
      <c r="HV28" s="463"/>
      <c r="HW28" s="463"/>
      <c r="HX28" s="463"/>
      <c r="HY28" s="463"/>
      <c r="HZ28" s="463"/>
      <c r="IA28" s="463"/>
      <c r="IB28" s="463"/>
      <c r="IC28" s="463"/>
    </row>
    <row r="29" spans="1:237" s="370" customFormat="1" ht="398.25" customHeight="1" x14ac:dyDescent="0.2">
      <c r="A29" s="354">
        <f t="shared" si="0"/>
        <v>23</v>
      </c>
      <c r="B29" s="355" t="s">
        <v>89</v>
      </c>
      <c r="C29" s="356" t="s">
        <v>16</v>
      </c>
      <c r="D29" s="357" t="s">
        <v>210</v>
      </c>
      <c r="E29" s="358">
        <v>3120212</v>
      </c>
      <c r="F29" s="359" t="s">
        <v>62</v>
      </c>
      <c r="G29" s="360" t="s">
        <v>32</v>
      </c>
      <c r="H29" s="316" t="s">
        <v>63</v>
      </c>
      <c r="I29" s="338">
        <v>22200000</v>
      </c>
      <c r="J29" s="330"/>
      <c r="K29" s="361">
        <v>42524</v>
      </c>
      <c r="L29" s="347">
        <f>K29+60</f>
        <v>42584</v>
      </c>
      <c r="M29" s="347">
        <f>L29+5</f>
        <v>42589</v>
      </c>
      <c r="N29" s="362">
        <v>30</v>
      </c>
      <c r="O29" s="347">
        <f>M29+N29</f>
        <v>42619</v>
      </c>
      <c r="P29" s="363" t="s">
        <v>67</v>
      </c>
      <c r="Q29" s="364" t="s">
        <v>809</v>
      </c>
      <c r="R29" s="365" t="s">
        <v>68</v>
      </c>
      <c r="S29" s="366" t="s">
        <v>321</v>
      </c>
      <c r="T29" s="367" t="s">
        <v>808</v>
      </c>
      <c r="U29" s="368" t="s">
        <v>296</v>
      </c>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c r="BG29" s="369"/>
      <c r="BH29" s="369"/>
      <c r="BI29" s="369"/>
      <c r="BJ29" s="369"/>
      <c r="BK29" s="369"/>
      <c r="BL29" s="369"/>
      <c r="BM29" s="369"/>
      <c r="BN29" s="369"/>
      <c r="BO29" s="369"/>
      <c r="BP29" s="369"/>
      <c r="BQ29" s="369"/>
      <c r="BR29" s="369"/>
      <c r="BS29" s="369"/>
      <c r="BT29" s="369"/>
      <c r="BU29" s="369"/>
      <c r="BV29" s="369"/>
      <c r="BW29" s="369"/>
      <c r="BX29" s="369"/>
      <c r="BY29" s="369"/>
      <c r="BZ29" s="369"/>
      <c r="CA29" s="369"/>
      <c r="CB29" s="369"/>
      <c r="CC29" s="369"/>
      <c r="CD29" s="369"/>
      <c r="CE29" s="369"/>
      <c r="CF29" s="369"/>
      <c r="CG29" s="369"/>
      <c r="CH29" s="369"/>
      <c r="CI29" s="369"/>
      <c r="CJ29" s="369"/>
      <c r="CK29" s="369"/>
      <c r="CL29" s="369"/>
      <c r="CM29" s="369"/>
      <c r="CN29" s="369"/>
      <c r="CO29" s="369"/>
      <c r="CP29" s="369"/>
      <c r="CQ29" s="369"/>
      <c r="CR29" s="369"/>
      <c r="CS29" s="369"/>
      <c r="CT29" s="369"/>
      <c r="CU29" s="369"/>
      <c r="CV29" s="369"/>
      <c r="CW29" s="369"/>
      <c r="CX29" s="369"/>
      <c r="CY29" s="369"/>
      <c r="CZ29" s="369"/>
      <c r="DA29" s="369"/>
      <c r="DB29" s="369"/>
      <c r="DC29" s="369"/>
      <c r="DD29" s="369"/>
      <c r="DE29" s="369"/>
      <c r="DF29" s="369"/>
      <c r="DG29" s="369"/>
      <c r="DH29" s="369"/>
      <c r="DI29" s="369"/>
      <c r="DJ29" s="369"/>
      <c r="DK29" s="369"/>
      <c r="DL29" s="369"/>
      <c r="DM29" s="369"/>
      <c r="DN29" s="369"/>
      <c r="DO29" s="369"/>
      <c r="DP29" s="369"/>
      <c r="DQ29" s="369"/>
      <c r="DR29" s="369"/>
      <c r="DS29" s="369"/>
      <c r="DT29" s="369"/>
      <c r="DU29" s="369"/>
      <c r="DV29" s="369"/>
      <c r="DW29" s="369"/>
      <c r="DX29" s="369"/>
      <c r="DY29" s="369"/>
      <c r="DZ29" s="369"/>
      <c r="EA29" s="369"/>
      <c r="EB29" s="369"/>
      <c r="EC29" s="369"/>
      <c r="ED29" s="369"/>
      <c r="EE29" s="369"/>
      <c r="EF29" s="369"/>
      <c r="EG29" s="369"/>
      <c r="EH29" s="369"/>
      <c r="EI29" s="369"/>
      <c r="EJ29" s="369"/>
      <c r="EK29" s="369"/>
      <c r="EL29" s="369"/>
      <c r="EM29" s="369"/>
      <c r="EN29" s="369"/>
      <c r="EO29" s="369"/>
      <c r="EP29" s="369"/>
      <c r="EQ29" s="369"/>
      <c r="ER29" s="369"/>
      <c r="ES29" s="369"/>
      <c r="ET29" s="369"/>
      <c r="EU29" s="369"/>
      <c r="EV29" s="369"/>
      <c r="EW29" s="369"/>
      <c r="EX29" s="369"/>
      <c r="EY29" s="369"/>
      <c r="EZ29" s="369"/>
      <c r="FA29" s="369"/>
      <c r="FB29" s="369"/>
      <c r="FC29" s="369"/>
      <c r="FD29" s="369"/>
      <c r="FE29" s="369"/>
      <c r="FF29" s="369"/>
      <c r="FG29" s="369"/>
      <c r="FH29" s="369"/>
      <c r="FI29" s="369"/>
      <c r="FJ29" s="369"/>
      <c r="FK29" s="369"/>
      <c r="FL29" s="369"/>
      <c r="FM29" s="369"/>
      <c r="FN29" s="369"/>
      <c r="FO29" s="369"/>
      <c r="FP29" s="369"/>
      <c r="FQ29" s="369"/>
      <c r="FR29" s="369"/>
      <c r="FS29" s="369"/>
      <c r="FT29" s="369"/>
      <c r="FU29" s="369"/>
      <c r="FV29" s="369"/>
      <c r="FW29" s="369"/>
      <c r="FX29" s="369"/>
      <c r="FY29" s="369"/>
      <c r="FZ29" s="369"/>
      <c r="GA29" s="369"/>
      <c r="GB29" s="369"/>
      <c r="GC29" s="369"/>
      <c r="GD29" s="369"/>
      <c r="GE29" s="369"/>
      <c r="GF29" s="369"/>
      <c r="GG29" s="369"/>
      <c r="GH29" s="369"/>
      <c r="GI29" s="369"/>
      <c r="GJ29" s="369"/>
      <c r="GK29" s="369"/>
      <c r="GL29" s="369"/>
      <c r="GM29" s="369"/>
      <c r="GN29" s="369"/>
      <c r="GO29" s="369"/>
      <c r="GP29" s="369"/>
      <c r="GQ29" s="369"/>
      <c r="GR29" s="369"/>
      <c r="GS29" s="369"/>
      <c r="GT29" s="369"/>
      <c r="GU29" s="369"/>
      <c r="GV29" s="369"/>
      <c r="GW29" s="369"/>
      <c r="GX29" s="369"/>
      <c r="GY29" s="369"/>
      <c r="GZ29" s="369"/>
      <c r="HA29" s="369"/>
      <c r="HB29" s="369"/>
      <c r="HC29" s="369"/>
      <c r="HD29" s="369"/>
      <c r="HE29" s="369"/>
      <c r="HF29" s="369"/>
      <c r="HG29" s="369"/>
      <c r="HH29" s="369"/>
      <c r="HI29" s="369"/>
      <c r="HJ29" s="369"/>
      <c r="HK29" s="369"/>
      <c r="HL29" s="369"/>
      <c r="HM29" s="369"/>
      <c r="HN29" s="369"/>
      <c r="HO29" s="369"/>
      <c r="HP29" s="369"/>
      <c r="HQ29" s="369"/>
      <c r="HR29" s="369"/>
      <c r="HS29" s="369"/>
      <c r="HT29" s="369"/>
      <c r="HU29" s="369"/>
      <c r="HV29" s="369"/>
      <c r="HW29" s="369"/>
      <c r="HX29" s="369"/>
      <c r="HY29" s="369"/>
      <c r="HZ29" s="369"/>
      <c r="IA29" s="369"/>
      <c r="IB29" s="369"/>
      <c r="IC29" s="369"/>
    </row>
    <row r="30" spans="1:237" s="370" customFormat="1" ht="258" customHeight="1" x14ac:dyDescent="0.2">
      <c r="A30" s="354">
        <f t="shared" si="0"/>
        <v>24</v>
      </c>
      <c r="B30" s="355" t="s">
        <v>89</v>
      </c>
      <c r="C30" s="356" t="s">
        <v>16</v>
      </c>
      <c r="D30" s="357" t="s">
        <v>210</v>
      </c>
      <c r="E30" s="358">
        <v>3120212</v>
      </c>
      <c r="F30" s="359" t="s">
        <v>62</v>
      </c>
      <c r="G30" s="360" t="s">
        <v>32</v>
      </c>
      <c r="H30" s="316" t="s">
        <v>63</v>
      </c>
      <c r="I30" s="338">
        <v>9943940</v>
      </c>
      <c r="J30" s="330"/>
      <c r="K30" s="361">
        <v>42459</v>
      </c>
      <c r="L30" s="347">
        <v>42490</v>
      </c>
      <c r="M30" s="347">
        <v>42519</v>
      </c>
      <c r="N30" s="362">
        <v>30</v>
      </c>
      <c r="O30" s="347">
        <v>42566</v>
      </c>
      <c r="P30" s="363" t="s">
        <v>69</v>
      </c>
      <c r="Q30" s="364" t="s">
        <v>553</v>
      </c>
      <c r="R30" s="365" t="s">
        <v>70</v>
      </c>
      <c r="S30" s="366" t="s">
        <v>321</v>
      </c>
      <c r="T30" s="367" t="s">
        <v>823</v>
      </c>
      <c r="U30" s="368" t="s">
        <v>296</v>
      </c>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69"/>
      <c r="BN30" s="369"/>
      <c r="BO30" s="369"/>
      <c r="BP30" s="369"/>
      <c r="BQ30" s="369"/>
      <c r="BR30" s="369"/>
      <c r="BS30" s="369"/>
      <c r="BT30" s="369"/>
      <c r="BU30" s="369"/>
      <c r="BV30" s="369"/>
      <c r="BW30" s="369"/>
      <c r="BX30" s="369"/>
      <c r="BY30" s="369"/>
      <c r="BZ30" s="369"/>
      <c r="CA30" s="369"/>
      <c r="CB30" s="369"/>
      <c r="CC30" s="369"/>
      <c r="CD30" s="369"/>
      <c r="CE30" s="369"/>
      <c r="CF30" s="369"/>
      <c r="CG30" s="369"/>
      <c r="CH30" s="369"/>
      <c r="CI30" s="369"/>
      <c r="CJ30" s="369"/>
      <c r="CK30" s="369"/>
      <c r="CL30" s="369"/>
      <c r="CM30" s="369"/>
      <c r="CN30" s="369"/>
      <c r="CO30" s="369"/>
      <c r="CP30" s="369"/>
      <c r="CQ30" s="369"/>
      <c r="CR30" s="369"/>
      <c r="CS30" s="369"/>
      <c r="CT30" s="369"/>
      <c r="CU30" s="369"/>
      <c r="CV30" s="369"/>
      <c r="CW30" s="369"/>
      <c r="CX30" s="369"/>
      <c r="CY30" s="369"/>
      <c r="CZ30" s="369"/>
      <c r="DA30" s="369"/>
      <c r="DB30" s="369"/>
      <c r="DC30" s="369"/>
      <c r="DD30" s="369"/>
      <c r="DE30" s="369"/>
      <c r="DF30" s="369"/>
      <c r="DG30" s="369"/>
      <c r="DH30" s="369"/>
      <c r="DI30" s="369"/>
      <c r="DJ30" s="369"/>
      <c r="DK30" s="369"/>
      <c r="DL30" s="369"/>
      <c r="DM30" s="369"/>
      <c r="DN30" s="369"/>
      <c r="DO30" s="369"/>
      <c r="DP30" s="369"/>
      <c r="DQ30" s="369"/>
      <c r="DR30" s="369"/>
      <c r="DS30" s="369"/>
      <c r="DT30" s="369"/>
      <c r="DU30" s="369"/>
      <c r="DV30" s="369"/>
      <c r="DW30" s="369"/>
      <c r="DX30" s="369"/>
      <c r="DY30" s="369"/>
      <c r="DZ30" s="369"/>
      <c r="EA30" s="369"/>
      <c r="EB30" s="369"/>
      <c r="EC30" s="369"/>
      <c r="ED30" s="369"/>
      <c r="EE30" s="369"/>
      <c r="EF30" s="369"/>
      <c r="EG30" s="369"/>
      <c r="EH30" s="369"/>
      <c r="EI30" s="369"/>
      <c r="EJ30" s="369"/>
      <c r="EK30" s="369"/>
      <c r="EL30" s="369"/>
      <c r="EM30" s="369"/>
      <c r="EN30" s="369"/>
      <c r="EO30" s="369"/>
      <c r="EP30" s="369"/>
      <c r="EQ30" s="369"/>
      <c r="ER30" s="369"/>
      <c r="ES30" s="369"/>
      <c r="ET30" s="369"/>
      <c r="EU30" s="369"/>
      <c r="EV30" s="369"/>
      <c r="EW30" s="369"/>
      <c r="EX30" s="369"/>
      <c r="EY30" s="369"/>
      <c r="EZ30" s="369"/>
      <c r="FA30" s="369"/>
      <c r="FB30" s="369"/>
      <c r="FC30" s="369"/>
      <c r="FD30" s="369"/>
      <c r="FE30" s="369"/>
      <c r="FF30" s="369"/>
      <c r="FG30" s="369"/>
      <c r="FH30" s="369"/>
      <c r="FI30" s="369"/>
      <c r="FJ30" s="369"/>
      <c r="FK30" s="369"/>
      <c r="FL30" s="369"/>
      <c r="FM30" s="369"/>
      <c r="FN30" s="369"/>
      <c r="FO30" s="369"/>
      <c r="FP30" s="369"/>
      <c r="FQ30" s="369"/>
      <c r="FR30" s="369"/>
      <c r="FS30" s="369"/>
      <c r="FT30" s="369"/>
      <c r="FU30" s="369"/>
      <c r="FV30" s="369"/>
      <c r="FW30" s="369"/>
      <c r="FX30" s="369"/>
      <c r="FY30" s="369"/>
      <c r="FZ30" s="369"/>
      <c r="GA30" s="369"/>
      <c r="GB30" s="369"/>
      <c r="GC30" s="369"/>
      <c r="GD30" s="369"/>
      <c r="GE30" s="369"/>
      <c r="GF30" s="369"/>
      <c r="GG30" s="369"/>
      <c r="GH30" s="369"/>
      <c r="GI30" s="369"/>
      <c r="GJ30" s="369"/>
      <c r="GK30" s="369"/>
      <c r="GL30" s="369"/>
      <c r="GM30" s="369"/>
      <c r="GN30" s="369"/>
      <c r="GO30" s="369"/>
      <c r="GP30" s="369"/>
      <c r="GQ30" s="369"/>
      <c r="GR30" s="369"/>
      <c r="GS30" s="369"/>
      <c r="GT30" s="369"/>
      <c r="GU30" s="369"/>
      <c r="GV30" s="369"/>
      <c r="GW30" s="369"/>
      <c r="GX30" s="369"/>
      <c r="GY30" s="369"/>
      <c r="GZ30" s="369"/>
      <c r="HA30" s="369"/>
      <c r="HB30" s="369"/>
      <c r="HC30" s="369"/>
      <c r="HD30" s="369"/>
      <c r="HE30" s="369"/>
      <c r="HF30" s="369"/>
      <c r="HG30" s="369"/>
      <c r="HH30" s="369"/>
      <c r="HI30" s="369"/>
      <c r="HJ30" s="369"/>
      <c r="HK30" s="369"/>
      <c r="HL30" s="369"/>
      <c r="HM30" s="369"/>
      <c r="HN30" s="369"/>
      <c r="HO30" s="369"/>
      <c r="HP30" s="369"/>
      <c r="HQ30" s="369"/>
      <c r="HR30" s="369"/>
      <c r="HS30" s="369"/>
      <c r="HT30" s="369"/>
      <c r="HU30" s="369"/>
      <c r="HV30" s="369"/>
      <c r="HW30" s="369"/>
      <c r="HX30" s="369"/>
      <c r="HY30" s="369"/>
      <c r="HZ30" s="369"/>
      <c r="IA30" s="369"/>
      <c r="IB30" s="369"/>
      <c r="IC30" s="369"/>
    </row>
    <row r="31" spans="1:237" s="370" customFormat="1" ht="248.25" customHeight="1" x14ac:dyDescent="0.2">
      <c r="A31" s="354">
        <f t="shared" si="0"/>
        <v>25</v>
      </c>
      <c r="B31" s="355" t="s">
        <v>89</v>
      </c>
      <c r="C31" s="356" t="s">
        <v>16</v>
      </c>
      <c r="D31" s="357" t="s">
        <v>210</v>
      </c>
      <c r="E31" s="358">
        <v>3120212</v>
      </c>
      <c r="F31" s="359" t="s">
        <v>62</v>
      </c>
      <c r="G31" s="360" t="s">
        <v>552</v>
      </c>
      <c r="H31" s="316" t="s">
        <v>71</v>
      </c>
      <c r="I31" s="338">
        <v>17013000</v>
      </c>
      <c r="J31" s="338">
        <v>17013000</v>
      </c>
      <c r="K31" s="361">
        <v>42459</v>
      </c>
      <c r="L31" s="347">
        <v>42496</v>
      </c>
      <c r="M31" s="347">
        <v>42523</v>
      </c>
      <c r="N31" s="362">
        <v>90</v>
      </c>
      <c r="O31" s="347">
        <v>42614</v>
      </c>
      <c r="P31" s="363" t="s">
        <v>72</v>
      </c>
      <c r="Q31" s="364" t="s">
        <v>582</v>
      </c>
      <c r="R31" s="365" t="s">
        <v>73</v>
      </c>
      <c r="S31" s="366" t="s">
        <v>321</v>
      </c>
      <c r="T31" s="422" t="s">
        <v>721</v>
      </c>
      <c r="U31" s="368" t="s">
        <v>303</v>
      </c>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369"/>
      <c r="BM31" s="369"/>
      <c r="BN31" s="369"/>
      <c r="BO31" s="369"/>
      <c r="BP31" s="369"/>
      <c r="BQ31" s="369"/>
      <c r="BR31" s="369"/>
      <c r="BS31" s="369"/>
      <c r="BT31" s="369"/>
      <c r="BU31" s="369"/>
      <c r="BV31" s="369"/>
      <c r="BW31" s="369"/>
      <c r="BX31" s="369"/>
      <c r="BY31" s="369"/>
      <c r="BZ31" s="369"/>
      <c r="CA31" s="369"/>
      <c r="CB31" s="369"/>
      <c r="CC31" s="369"/>
      <c r="CD31" s="369"/>
      <c r="CE31" s="369"/>
      <c r="CF31" s="369"/>
      <c r="CG31" s="369"/>
      <c r="CH31" s="369"/>
      <c r="CI31" s="369"/>
      <c r="CJ31" s="369"/>
      <c r="CK31" s="369"/>
      <c r="CL31" s="369"/>
      <c r="CM31" s="369"/>
      <c r="CN31" s="369"/>
      <c r="CO31" s="369"/>
      <c r="CP31" s="369"/>
      <c r="CQ31" s="369"/>
      <c r="CR31" s="369"/>
      <c r="CS31" s="369"/>
      <c r="CT31" s="369"/>
      <c r="CU31" s="369"/>
      <c r="CV31" s="369"/>
      <c r="CW31" s="369"/>
      <c r="CX31" s="369"/>
      <c r="CY31" s="369"/>
      <c r="CZ31" s="369"/>
      <c r="DA31" s="369"/>
      <c r="DB31" s="369"/>
      <c r="DC31" s="369"/>
      <c r="DD31" s="369"/>
      <c r="DE31" s="369"/>
      <c r="DF31" s="369"/>
      <c r="DG31" s="369"/>
      <c r="DH31" s="369"/>
      <c r="DI31" s="369"/>
      <c r="DJ31" s="369"/>
      <c r="DK31" s="369"/>
      <c r="DL31" s="369"/>
      <c r="DM31" s="369"/>
      <c r="DN31" s="369"/>
      <c r="DO31" s="369"/>
      <c r="DP31" s="369"/>
      <c r="DQ31" s="369"/>
      <c r="DR31" s="369"/>
      <c r="DS31" s="369"/>
      <c r="DT31" s="369"/>
      <c r="DU31" s="369"/>
      <c r="DV31" s="369"/>
      <c r="DW31" s="369"/>
      <c r="DX31" s="369"/>
      <c r="DY31" s="369"/>
      <c r="DZ31" s="369"/>
      <c r="EA31" s="369"/>
      <c r="EB31" s="369"/>
      <c r="EC31" s="369"/>
      <c r="ED31" s="369"/>
      <c r="EE31" s="369"/>
      <c r="EF31" s="369"/>
      <c r="EG31" s="369"/>
      <c r="EH31" s="369"/>
      <c r="EI31" s="369"/>
      <c r="EJ31" s="369"/>
      <c r="EK31" s="369"/>
      <c r="EL31" s="369"/>
      <c r="EM31" s="369"/>
      <c r="EN31" s="369"/>
      <c r="EO31" s="369"/>
      <c r="EP31" s="369"/>
      <c r="EQ31" s="369"/>
      <c r="ER31" s="369"/>
      <c r="ES31" s="369"/>
      <c r="ET31" s="369"/>
      <c r="EU31" s="369"/>
      <c r="EV31" s="369"/>
      <c r="EW31" s="369"/>
      <c r="EX31" s="369"/>
      <c r="EY31" s="369"/>
      <c r="EZ31" s="369"/>
      <c r="FA31" s="369"/>
      <c r="FB31" s="369"/>
      <c r="FC31" s="369"/>
      <c r="FD31" s="369"/>
      <c r="FE31" s="369"/>
      <c r="FF31" s="369"/>
      <c r="FG31" s="369"/>
      <c r="FH31" s="369"/>
      <c r="FI31" s="369"/>
      <c r="FJ31" s="369"/>
      <c r="FK31" s="369"/>
      <c r="FL31" s="369"/>
      <c r="FM31" s="369"/>
      <c r="FN31" s="369"/>
      <c r="FO31" s="369"/>
      <c r="FP31" s="369"/>
      <c r="FQ31" s="369"/>
      <c r="FR31" s="369"/>
      <c r="FS31" s="369"/>
      <c r="FT31" s="369"/>
      <c r="FU31" s="369"/>
      <c r="FV31" s="369"/>
      <c r="FW31" s="369"/>
      <c r="FX31" s="369"/>
      <c r="FY31" s="369"/>
      <c r="FZ31" s="369"/>
      <c r="GA31" s="369"/>
      <c r="GB31" s="369"/>
      <c r="GC31" s="369"/>
      <c r="GD31" s="369"/>
      <c r="GE31" s="369"/>
      <c r="GF31" s="369"/>
      <c r="GG31" s="369"/>
      <c r="GH31" s="369"/>
      <c r="GI31" s="369"/>
      <c r="GJ31" s="369"/>
      <c r="GK31" s="369"/>
      <c r="GL31" s="369"/>
      <c r="GM31" s="369"/>
      <c r="GN31" s="369"/>
      <c r="GO31" s="369"/>
      <c r="GP31" s="369"/>
      <c r="GQ31" s="369"/>
      <c r="GR31" s="369"/>
      <c r="GS31" s="369"/>
      <c r="GT31" s="369"/>
      <c r="GU31" s="369"/>
      <c r="GV31" s="369"/>
      <c r="GW31" s="369"/>
      <c r="GX31" s="369"/>
      <c r="GY31" s="369"/>
      <c r="GZ31" s="369"/>
      <c r="HA31" s="369"/>
      <c r="HB31" s="369"/>
      <c r="HC31" s="369"/>
      <c r="HD31" s="369"/>
      <c r="HE31" s="369"/>
      <c r="HF31" s="369"/>
      <c r="HG31" s="369"/>
      <c r="HH31" s="369"/>
      <c r="HI31" s="369"/>
      <c r="HJ31" s="369"/>
      <c r="HK31" s="369"/>
      <c r="HL31" s="369"/>
      <c r="HM31" s="369"/>
      <c r="HN31" s="369"/>
      <c r="HO31" s="369"/>
      <c r="HP31" s="369"/>
      <c r="HQ31" s="369"/>
      <c r="HR31" s="369"/>
      <c r="HS31" s="369"/>
      <c r="HT31" s="369"/>
      <c r="HU31" s="369"/>
      <c r="HV31" s="369"/>
      <c r="HW31" s="369"/>
      <c r="HX31" s="369"/>
      <c r="HY31" s="369"/>
      <c r="HZ31" s="369"/>
      <c r="IA31" s="369"/>
      <c r="IB31" s="369"/>
      <c r="IC31" s="369"/>
    </row>
    <row r="32" spans="1:237" s="370" customFormat="1" ht="127.5" x14ac:dyDescent="0.2">
      <c r="A32" s="354">
        <f t="shared" si="0"/>
        <v>26</v>
      </c>
      <c r="B32" s="355" t="s">
        <v>89</v>
      </c>
      <c r="C32" s="356" t="s">
        <v>16</v>
      </c>
      <c r="D32" s="357" t="s">
        <v>210</v>
      </c>
      <c r="E32" s="358">
        <v>3120212</v>
      </c>
      <c r="F32" s="359" t="s">
        <v>62</v>
      </c>
      <c r="G32" s="360" t="s">
        <v>32</v>
      </c>
      <c r="H32" s="316" t="s">
        <v>63</v>
      </c>
      <c r="I32" s="338">
        <v>10000000</v>
      </c>
      <c r="J32" s="338"/>
      <c r="K32" s="361">
        <v>42510</v>
      </c>
      <c r="L32" s="347">
        <v>42541</v>
      </c>
      <c r="M32" s="347">
        <v>42570</v>
      </c>
      <c r="N32" s="362">
        <v>30</v>
      </c>
      <c r="O32" s="347">
        <v>42490</v>
      </c>
      <c r="P32" s="363" t="s">
        <v>74</v>
      </c>
      <c r="Q32" s="364" t="s">
        <v>75</v>
      </c>
      <c r="R32" s="365" t="s">
        <v>76</v>
      </c>
      <c r="S32" s="366" t="s">
        <v>321</v>
      </c>
      <c r="T32" s="366" t="s">
        <v>698</v>
      </c>
      <c r="U32" s="366" t="s">
        <v>296</v>
      </c>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c r="BW32" s="369"/>
      <c r="BX32" s="369"/>
      <c r="BY32" s="369"/>
      <c r="BZ32" s="369"/>
      <c r="CA32" s="369"/>
      <c r="CB32" s="369"/>
      <c r="CC32" s="369"/>
      <c r="CD32" s="369"/>
      <c r="CE32" s="369"/>
      <c r="CF32" s="369"/>
      <c r="CG32" s="369"/>
      <c r="CH32" s="369"/>
      <c r="CI32" s="369"/>
      <c r="CJ32" s="369"/>
      <c r="CK32" s="369"/>
      <c r="CL32" s="369"/>
      <c r="CM32" s="369"/>
      <c r="CN32" s="369"/>
      <c r="CO32" s="369"/>
      <c r="CP32" s="369"/>
      <c r="CQ32" s="369"/>
      <c r="CR32" s="369"/>
      <c r="CS32" s="369"/>
      <c r="CT32" s="369"/>
      <c r="CU32" s="369"/>
      <c r="CV32" s="369"/>
      <c r="CW32" s="369"/>
      <c r="CX32" s="369"/>
      <c r="CY32" s="369"/>
      <c r="CZ32" s="369"/>
      <c r="DA32" s="369"/>
      <c r="DB32" s="369"/>
      <c r="DC32" s="369"/>
      <c r="DD32" s="369"/>
      <c r="DE32" s="369"/>
      <c r="DF32" s="369"/>
      <c r="DG32" s="369"/>
      <c r="DH32" s="369"/>
      <c r="DI32" s="369"/>
      <c r="DJ32" s="369"/>
      <c r="DK32" s="369"/>
      <c r="DL32" s="369"/>
      <c r="DM32" s="369"/>
      <c r="DN32" s="369"/>
      <c r="DO32" s="369"/>
      <c r="DP32" s="369"/>
      <c r="DQ32" s="369"/>
      <c r="DR32" s="369"/>
      <c r="DS32" s="369"/>
      <c r="DT32" s="369"/>
      <c r="DU32" s="369"/>
      <c r="DV32" s="369"/>
      <c r="DW32" s="369"/>
      <c r="DX32" s="369"/>
      <c r="DY32" s="369"/>
      <c r="DZ32" s="369"/>
      <c r="EA32" s="369"/>
      <c r="EB32" s="369"/>
      <c r="EC32" s="369"/>
      <c r="ED32" s="369"/>
      <c r="EE32" s="369"/>
      <c r="EF32" s="369"/>
      <c r="EG32" s="369"/>
      <c r="EH32" s="369"/>
      <c r="EI32" s="369"/>
      <c r="EJ32" s="369"/>
      <c r="EK32" s="369"/>
      <c r="EL32" s="369"/>
      <c r="EM32" s="369"/>
      <c r="EN32" s="369"/>
      <c r="EO32" s="369"/>
      <c r="EP32" s="369"/>
      <c r="EQ32" s="369"/>
      <c r="ER32" s="369"/>
      <c r="ES32" s="369"/>
      <c r="ET32" s="369"/>
      <c r="EU32" s="369"/>
      <c r="EV32" s="369"/>
      <c r="EW32" s="369"/>
      <c r="EX32" s="369"/>
      <c r="EY32" s="369"/>
      <c r="EZ32" s="369"/>
      <c r="FA32" s="369"/>
      <c r="FB32" s="369"/>
      <c r="FC32" s="369"/>
      <c r="FD32" s="369"/>
      <c r="FE32" s="369"/>
      <c r="FF32" s="369"/>
      <c r="FG32" s="369"/>
      <c r="FH32" s="369"/>
      <c r="FI32" s="369"/>
      <c r="FJ32" s="369"/>
      <c r="FK32" s="369"/>
      <c r="FL32" s="369"/>
      <c r="FM32" s="369"/>
      <c r="FN32" s="369"/>
      <c r="FO32" s="369"/>
      <c r="FP32" s="369"/>
      <c r="FQ32" s="369"/>
      <c r="FR32" s="369"/>
      <c r="FS32" s="369"/>
      <c r="FT32" s="369"/>
      <c r="FU32" s="369"/>
      <c r="FV32" s="369"/>
      <c r="FW32" s="369"/>
      <c r="FX32" s="369"/>
      <c r="FY32" s="369"/>
      <c r="FZ32" s="369"/>
      <c r="GA32" s="369"/>
      <c r="GB32" s="369"/>
      <c r="GC32" s="369"/>
      <c r="GD32" s="369"/>
      <c r="GE32" s="369"/>
      <c r="GF32" s="369"/>
      <c r="GG32" s="369"/>
      <c r="GH32" s="369"/>
      <c r="GI32" s="369"/>
      <c r="GJ32" s="369"/>
      <c r="GK32" s="369"/>
      <c r="GL32" s="369"/>
      <c r="GM32" s="369"/>
      <c r="GN32" s="369"/>
      <c r="GO32" s="369"/>
      <c r="GP32" s="369"/>
      <c r="GQ32" s="369"/>
      <c r="GR32" s="369"/>
      <c r="GS32" s="369"/>
      <c r="GT32" s="369"/>
      <c r="GU32" s="369"/>
      <c r="GV32" s="369"/>
      <c r="GW32" s="369"/>
      <c r="GX32" s="369"/>
      <c r="GY32" s="369"/>
      <c r="GZ32" s="369"/>
      <c r="HA32" s="369"/>
      <c r="HB32" s="369"/>
      <c r="HC32" s="369"/>
      <c r="HD32" s="369"/>
      <c r="HE32" s="369"/>
      <c r="HF32" s="369"/>
      <c r="HG32" s="369"/>
      <c r="HH32" s="369"/>
      <c r="HI32" s="369"/>
      <c r="HJ32" s="369"/>
      <c r="HK32" s="369"/>
      <c r="HL32" s="369"/>
      <c r="HM32" s="369"/>
      <c r="HN32" s="369"/>
      <c r="HO32" s="369"/>
      <c r="HP32" s="369"/>
      <c r="HQ32" s="369"/>
      <c r="HR32" s="369"/>
      <c r="HS32" s="369"/>
      <c r="HT32" s="369"/>
      <c r="HU32" s="369"/>
      <c r="HV32" s="369"/>
      <c r="HW32" s="369"/>
      <c r="HX32" s="369"/>
      <c r="HY32" s="369"/>
      <c r="HZ32" s="369"/>
      <c r="IA32" s="369"/>
      <c r="IB32" s="369"/>
      <c r="IC32" s="369"/>
    </row>
    <row r="33" spans="1:237" s="370" customFormat="1" ht="233.25" customHeight="1" x14ac:dyDescent="0.2">
      <c r="A33" s="354">
        <f t="shared" si="0"/>
        <v>27</v>
      </c>
      <c r="B33" s="355" t="s">
        <v>89</v>
      </c>
      <c r="C33" s="356" t="s">
        <v>16</v>
      </c>
      <c r="D33" s="357" t="s">
        <v>210</v>
      </c>
      <c r="E33" s="358">
        <v>3120212</v>
      </c>
      <c r="F33" s="359" t="s">
        <v>62</v>
      </c>
      <c r="G33" s="360" t="s">
        <v>77</v>
      </c>
      <c r="H33" s="316" t="s">
        <v>28</v>
      </c>
      <c r="I33" s="333">
        <v>14000000</v>
      </c>
      <c r="J33" s="338"/>
      <c r="K33" s="361">
        <v>42515</v>
      </c>
      <c r="L33" s="347">
        <v>42576</v>
      </c>
      <c r="M33" s="347">
        <v>42581</v>
      </c>
      <c r="N33" s="421" t="s">
        <v>744</v>
      </c>
      <c r="O33" s="347">
        <v>42589</v>
      </c>
      <c r="P33" s="363" t="s">
        <v>735</v>
      </c>
      <c r="Q33" s="364" t="s">
        <v>733</v>
      </c>
      <c r="R33" s="365" t="s">
        <v>734</v>
      </c>
      <c r="S33" s="366" t="s">
        <v>321</v>
      </c>
      <c r="T33" s="422" t="s">
        <v>745</v>
      </c>
      <c r="U33" s="366" t="s">
        <v>702</v>
      </c>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369"/>
      <c r="BM33" s="369"/>
      <c r="BN33" s="369"/>
      <c r="BO33" s="369"/>
      <c r="BP33" s="369"/>
      <c r="BQ33" s="369"/>
      <c r="BR33" s="369"/>
      <c r="BS33" s="369"/>
      <c r="BT33" s="369"/>
      <c r="BU33" s="369"/>
      <c r="BV33" s="369"/>
      <c r="BW33" s="369"/>
      <c r="BX33" s="369"/>
      <c r="BY33" s="369"/>
      <c r="BZ33" s="369"/>
      <c r="CA33" s="369"/>
      <c r="CB33" s="369"/>
      <c r="CC33" s="369"/>
      <c r="CD33" s="369"/>
      <c r="CE33" s="369"/>
      <c r="CF33" s="369"/>
      <c r="CG33" s="369"/>
      <c r="CH33" s="369"/>
      <c r="CI33" s="369"/>
      <c r="CJ33" s="369"/>
      <c r="CK33" s="369"/>
      <c r="CL33" s="369"/>
      <c r="CM33" s="369"/>
      <c r="CN33" s="369"/>
      <c r="CO33" s="369"/>
      <c r="CP33" s="369"/>
      <c r="CQ33" s="369"/>
      <c r="CR33" s="369"/>
      <c r="CS33" s="369"/>
      <c r="CT33" s="369"/>
      <c r="CU33" s="369"/>
      <c r="CV33" s="369"/>
      <c r="CW33" s="369"/>
      <c r="CX33" s="369"/>
      <c r="CY33" s="369"/>
      <c r="CZ33" s="369"/>
      <c r="DA33" s="369"/>
      <c r="DB33" s="369"/>
      <c r="DC33" s="369"/>
      <c r="DD33" s="369"/>
      <c r="DE33" s="369"/>
      <c r="DF33" s="369"/>
      <c r="DG33" s="369"/>
      <c r="DH33" s="369"/>
      <c r="DI33" s="369"/>
      <c r="DJ33" s="369"/>
      <c r="DK33" s="369"/>
      <c r="DL33" s="369"/>
      <c r="DM33" s="369"/>
      <c r="DN33" s="369"/>
      <c r="DO33" s="369"/>
      <c r="DP33" s="369"/>
      <c r="DQ33" s="369"/>
      <c r="DR33" s="369"/>
      <c r="DS33" s="369"/>
      <c r="DT33" s="369"/>
      <c r="DU33" s="369"/>
      <c r="DV33" s="369"/>
      <c r="DW33" s="369"/>
      <c r="DX33" s="369"/>
      <c r="DY33" s="369"/>
      <c r="DZ33" s="369"/>
      <c r="EA33" s="369"/>
      <c r="EB33" s="369"/>
      <c r="EC33" s="369"/>
      <c r="ED33" s="369"/>
      <c r="EE33" s="369"/>
      <c r="EF33" s="369"/>
      <c r="EG33" s="369"/>
      <c r="EH33" s="369"/>
      <c r="EI33" s="369"/>
      <c r="EJ33" s="369"/>
      <c r="EK33" s="369"/>
      <c r="EL33" s="369"/>
      <c r="EM33" s="369"/>
      <c r="EN33" s="369"/>
      <c r="EO33" s="369"/>
      <c r="EP33" s="369"/>
      <c r="EQ33" s="369"/>
      <c r="ER33" s="369"/>
      <c r="ES33" s="369"/>
      <c r="ET33" s="369"/>
      <c r="EU33" s="369"/>
      <c r="EV33" s="369"/>
      <c r="EW33" s="369"/>
      <c r="EX33" s="369"/>
      <c r="EY33" s="369"/>
      <c r="EZ33" s="369"/>
      <c r="FA33" s="369"/>
      <c r="FB33" s="369"/>
      <c r="FC33" s="369"/>
      <c r="FD33" s="369"/>
      <c r="FE33" s="369"/>
      <c r="FF33" s="369"/>
      <c r="FG33" s="369"/>
      <c r="FH33" s="369"/>
      <c r="FI33" s="369"/>
      <c r="FJ33" s="369"/>
      <c r="FK33" s="369"/>
      <c r="FL33" s="369"/>
      <c r="FM33" s="369"/>
      <c r="FN33" s="369"/>
      <c r="FO33" s="369"/>
      <c r="FP33" s="369"/>
      <c r="FQ33" s="369"/>
      <c r="FR33" s="369"/>
      <c r="FS33" s="369"/>
      <c r="FT33" s="369"/>
      <c r="FU33" s="369"/>
      <c r="FV33" s="369"/>
      <c r="FW33" s="369"/>
      <c r="FX33" s="369"/>
      <c r="FY33" s="369"/>
      <c r="FZ33" s="369"/>
      <c r="GA33" s="369"/>
      <c r="GB33" s="369"/>
      <c r="GC33" s="369"/>
      <c r="GD33" s="369"/>
      <c r="GE33" s="369"/>
      <c r="GF33" s="369"/>
      <c r="GG33" s="369"/>
      <c r="GH33" s="369"/>
      <c r="GI33" s="369"/>
      <c r="GJ33" s="369"/>
      <c r="GK33" s="369"/>
      <c r="GL33" s="369"/>
      <c r="GM33" s="369"/>
      <c r="GN33" s="369"/>
      <c r="GO33" s="369"/>
      <c r="GP33" s="369"/>
      <c r="GQ33" s="369"/>
      <c r="GR33" s="369"/>
      <c r="GS33" s="369"/>
      <c r="GT33" s="369"/>
      <c r="GU33" s="369"/>
      <c r="GV33" s="369"/>
      <c r="GW33" s="369"/>
      <c r="GX33" s="369"/>
      <c r="GY33" s="369"/>
      <c r="GZ33" s="369"/>
      <c r="HA33" s="369"/>
      <c r="HB33" s="369"/>
      <c r="HC33" s="369"/>
      <c r="HD33" s="369"/>
      <c r="HE33" s="369"/>
      <c r="HF33" s="369"/>
      <c r="HG33" s="369"/>
      <c r="HH33" s="369"/>
      <c r="HI33" s="369"/>
      <c r="HJ33" s="369"/>
      <c r="HK33" s="369"/>
      <c r="HL33" s="369"/>
      <c r="HM33" s="369"/>
      <c r="HN33" s="369"/>
      <c r="HO33" s="369"/>
      <c r="HP33" s="369"/>
      <c r="HQ33" s="369"/>
      <c r="HR33" s="369"/>
      <c r="HS33" s="369"/>
      <c r="HT33" s="369"/>
      <c r="HU33" s="369"/>
      <c r="HV33" s="369"/>
      <c r="HW33" s="369"/>
      <c r="HX33" s="369"/>
      <c r="HY33" s="369"/>
      <c r="HZ33" s="369"/>
      <c r="IA33" s="369"/>
      <c r="IB33" s="369"/>
      <c r="IC33" s="369"/>
    </row>
    <row r="34" spans="1:237" s="370" customFormat="1" ht="216" customHeight="1" x14ac:dyDescent="0.2">
      <c r="A34" s="354">
        <f t="shared" si="0"/>
        <v>28</v>
      </c>
      <c r="B34" s="355" t="s">
        <v>89</v>
      </c>
      <c r="C34" s="356" t="s">
        <v>16</v>
      </c>
      <c r="D34" s="357" t="s">
        <v>210</v>
      </c>
      <c r="E34" s="358">
        <v>3120212</v>
      </c>
      <c r="F34" s="359" t="s">
        <v>62</v>
      </c>
      <c r="G34" s="360" t="s">
        <v>77</v>
      </c>
      <c r="H34" s="316" t="s">
        <v>28</v>
      </c>
      <c r="I34" s="334">
        <v>15500000</v>
      </c>
      <c r="J34" s="338"/>
      <c r="K34" s="361">
        <v>42514</v>
      </c>
      <c r="L34" s="347">
        <v>42575</v>
      </c>
      <c r="M34" s="347">
        <v>42581</v>
      </c>
      <c r="N34" s="421" t="s">
        <v>746</v>
      </c>
      <c r="O34" s="347">
        <v>42597</v>
      </c>
      <c r="P34" s="363" t="s">
        <v>606</v>
      </c>
      <c r="Q34" s="364" t="s">
        <v>736</v>
      </c>
      <c r="R34" s="365" t="s">
        <v>737</v>
      </c>
      <c r="S34" s="366" t="s">
        <v>321</v>
      </c>
      <c r="T34" s="422" t="s">
        <v>754</v>
      </c>
      <c r="U34" s="366" t="s">
        <v>702</v>
      </c>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69"/>
      <c r="BF34" s="369"/>
      <c r="BG34" s="369"/>
      <c r="BH34" s="369"/>
      <c r="BI34" s="369"/>
      <c r="BJ34" s="369"/>
      <c r="BK34" s="369"/>
      <c r="BL34" s="369"/>
      <c r="BM34" s="369"/>
      <c r="BN34" s="369"/>
      <c r="BO34" s="369"/>
      <c r="BP34" s="369"/>
      <c r="BQ34" s="369"/>
      <c r="BR34" s="369"/>
      <c r="BS34" s="369"/>
      <c r="BT34" s="369"/>
      <c r="BU34" s="369"/>
      <c r="BV34" s="369"/>
      <c r="BW34" s="369"/>
      <c r="BX34" s="369"/>
      <c r="BY34" s="369"/>
      <c r="BZ34" s="369"/>
      <c r="CA34" s="369"/>
      <c r="CB34" s="369"/>
      <c r="CC34" s="369"/>
      <c r="CD34" s="369"/>
      <c r="CE34" s="369"/>
      <c r="CF34" s="369"/>
      <c r="CG34" s="369"/>
      <c r="CH34" s="369"/>
      <c r="CI34" s="369"/>
      <c r="CJ34" s="369"/>
      <c r="CK34" s="369"/>
      <c r="CL34" s="369"/>
      <c r="CM34" s="369"/>
      <c r="CN34" s="369"/>
      <c r="CO34" s="369"/>
      <c r="CP34" s="369"/>
      <c r="CQ34" s="369"/>
      <c r="CR34" s="369"/>
      <c r="CS34" s="369"/>
      <c r="CT34" s="369"/>
      <c r="CU34" s="369"/>
      <c r="CV34" s="369"/>
      <c r="CW34" s="369"/>
      <c r="CX34" s="369"/>
      <c r="CY34" s="369"/>
      <c r="CZ34" s="369"/>
      <c r="DA34" s="369"/>
      <c r="DB34" s="369"/>
      <c r="DC34" s="369"/>
      <c r="DD34" s="369"/>
      <c r="DE34" s="369"/>
      <c r="DF34" s="369"/>
      <c r="DG34" s="369"/>
      <c r="DH34" s="369"/>
      <c r="DI34" s="369"/>
      <c r="DJ34" s="369"/>
      <c r="DK34" s="369"/>
      <c r="DL34" s="369"/>
      <c r="DM34" s="369"/>
      <c r="DN34" s="369"/>
      <c r="DO34" s="369"/>
      <c r="DP34" s="369"/>
      <c r="DQ34" s="369"/>
      <c r="DR34" s="369"/>
      <c r="DS34" s="369"/>
      <c r="DT34" s="369"/>
      <c r="DU34" s="369"/>
      <c r="DV34" s="369"/>
      <c r="DW34" s="369"/>
      <c r="DX34" s="369"/>
      <c r="DY34" s="369"/>
      <c r="DZ34" s="369"/>
      <c r="EA34" s="369"/>
      <c r="EB34" s="369"/>
      <c r="EC34" s="369"/>
      <c r="ED34" s="369"/>
      <c r="EE34" s="369"/>
      <c r="EF34" s="369"/>
      <c r="EG34" s="369"/>
      <c r="EH34" s="369"/>
      <c r="EI34" s="369"/>
      <c r="EJ34" s="369"/>
      <c r="EK34" s="369"/>
      <c r="EL34" s="369"/>
      <c r="EM34" s="369"/>
      <c r="EN34" s="369"/>
      <c r="EO34" s="369"/>
      <c r="EP34" s="369"/>
      <c r="EQ34" s="369"/>
      <c r="ER34" s="369"/>
      <c r="ES34" s="369"/>
      <c r="ET34" s="369"/>
      <c r="EU34" s="369"/>
      <c r="EV34" s="369"/>
      <c r="EW34" s="369"/>
      <c r="EX34" s="369"/>
      <c r="EY34" s="369"/>
      <c r="EZ34" s="369"/>
      <c r="FA34" s="369"/>
      <c r="FB34" s="369"/>
      <c r="FC34" s="369"/>
      <c r="FD34" s="369"/>
      <c r="FE34" s="369"/>
      <c r="FF34" s="369"/>
      <c r="FG34" s="369"/>
      <c r="FH34" s="369"/>
      <c r="FI34" s="369"/>
      <c r="FJ34" s="369"/>
      <c r="FK34" s="369"/>
      <c r="FL34" s="369"/>
      <c r="FM34" s="369"/>
      <c r="FN34" s="369"/>
      <c r="FO34" s="369"/>
      <c r="FP34" s="369"/>
      <c r="FQ34" s="369"/>
      <c r="FR34" s="369"/>
      <c r="FS34" s="369"/>
      <c r="FT34" s="369"/>
      <c r="FU34" s="369"/>
      <c r="FV34" s="369"/>
      <c r="FW34" s="369"/>
      <c r="FX34" s="369"/>
      <c r="FY34" s="369"/>
      <c r="FZ34" s="369"/>
      <c r="GA34" s="369"/>
      <c r="GB34" s="369"/>
      <c r="GC34" s="369"/>
      <c r="GD34" s="369"/>
      <c r="GE34" s="369"/>
      <c r="GF34" s="369"/>
      <c r="GG34" s="369"/>
      <c r="GH34" s="369"/>
      <c r="GI34" s="369"/>
      <c r="GJ34" s="369"/>
      <c r="GK34" s="369"/>
      <c r="GL34" s="369"/>
      <c r="GM34" s="369"/>
      <c r="GN34" s="369"/>
      <c r="GO34" s="369"/>
      <c r="GP34" s="369"/>
      <c r="GQ34" s="369"/>
      <c r="GR34" s="369"/>
      <c r="GS34" s="369"/>
      <c r="GT34" s="369"/>
      <c r="GU34" s="369"/>
      <c r="GV34" s="369"/>
      <c r="GW34" s="369"/>
      <c r="GX34" s="369"/>
      <c r="GY34" s="369"/>
      <c r="GZ34" s="369"/>
      <c r="HA34" s="369"/>
      <c r="HB34" s="369"/>
      <c r="HC34" s="369"/>
      <c r="HD34" s="369"/>
      <c r="HE34" s="369"/>
      <c r="HF34" s="369"/>
      <c r="HG34" s="369"/>
      <c r="HH34" s="369"/>
      <c r="HI34" s="369"/>
      <c r="HJ34" s="369"/>
      <c r="HK34" s="369"/>
      <c r="HL34" s="369"/>
      <c r="HM34" s="369"/>
      <c r="HN34" s="369"/>
      <c r="HO34" s="369"/>
      <c r="HP34" s="369"/>
      <c r="HQ34" s="369"/>
      <c r="HR34" s="369"/>
      <c r="HS34" s="369"/>
      <c r="HT34" s="369"/>
      <c r="HU34" s="369"/>
      <c r="HV34" s="369"/>
      <c r="HW34" s="369"/>
      <c r="HX34" s="369"/>
      <c r="HY34" s="369"/>
      <c r="HZ34" s="369"/>
      <c r="IA34" s="369"/>
      <c r="IB34" s="369"/>
      <c r="IC34" s="369"/>
    </row>
    <row r="35" spans="1:237" s="370" customFormat="1" ht="237.75" customHeight="1" x14ac:dyDescent="0.2">
      <c r="A35" s="354">
        <f t="shared" si="0"/>
        <v>29</v>
      </c>
      <c r="B35" s="355" t="s">
        <v>89</v>
      </c>
      <c r="C35" s="356" t="s">
        <v>16</v>
      </c>
      <c r="D35" s="357" t="s">
        <v>210</v>
      </c>
      <c r="E35" s="358">
        <v>3120212</v>
      </c>
      <c r="F35" s="359" t="s">
        <v>62</v>
      </c>
      <c r="G35" s="360" t="s">
        <v>77</v>
      </c>
      <c r="H35" s="316" t="s">
        <v>28</v>
      </c>
      <c r="I35" s="334">
        <v>9000000</v>
      </c>
      <c r="J35" s="338"/>
      <c r="K35" s="361">
        <v>42514</v>
      </c>
      <c r="L35" s="347">
        <v>42575</v>
      </c>
      <c r="M35" s="347">
        <v>42581</v>
      </c>
      <c r="N35" s="421" t="s">
        <v>743</v>
      </c>
      <c r="O35" s="347">
        <v>42597</v>
      </c>
      <c r="P35" s="363" t="s">
        <v>738</v>
      </c>
      <c r="Q35" s="364" t="s">
        <v>739</v>
      </c>
      <c r="R35" s="365" t="s">
        <v>740</v>
      </c>
      <c r="S35" s="366" t="s">
        <v>321</v>
      </c>
      <c r="T35" s="422" t="s">
        <v>742</v>
      </c>
      <c r="U35" s="366"/>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69"/>
      <c r="BD35" s="369"/>
      <c r="BE35" s="369"/>
      <c r="BF35" s="369"/>
      <c r="BG35" s="369"/>
      <c r="BH35" s="369"/>
      <c r="BI35" s="369"/>
      <c r="BJ35" s="369"/>
      <c r="BK35" s="369"/>
      <c r="BL35" s="369"/>
      <c r="BM35" s="369"/>
      <c r="BN35" s="369"/>
      <c r="BO35" s="369"/>
      <c r="BP35" s="369"/>
      <c r="BQ35" s="369"/>
      <c r="BR35" s="369"/>
      <c r="BS35" s="369"/>
      <c r="BT35" s="369"/>
      <c r="BU35" s="369"/>
      <c r="BV35" s="369"/>
      <c r="BW35" s="369"/>
      <c r="BX35" s="369"/>
      <c r="BY35" s="369"/>
      <c r="BZ35" s="369"/>
      <c r="CA35" s="369"/>
      <c r="CB35" s="369"/>
      <c r="CC35" s="369"/>
      <c r="CD35" s="369"/>
      <c r="CE35" s="369"/>
      <c r="CF35" s="369"/>
      <c r="CG35" s="369"/>
      <c r="CH35" s="369"/>
      <c r="CI35" s="369"/>
      <c r="CJ35" s="369"/>
      <c r="CK35" s="369"/>
      <c r="CL35" s="369"/>
      <c r="CM35" s="369"/>
      <c r="CN35" s="369"/>
      <c r="CO35" s="369"/>
      <c r="CP35" s="369"/>
      <c r="CQ35" s="369"/>
      <c r="CR35" s="369"/>
      <c r="CS35" s="369"/>
      <c r="CT35" s="369"/>
      <c r="CU35" s="369"/>
      <c r="CV35" s="369"/>
      <c r="CW35" s="369"/>
      <c r="CX35" s="369"/>
      <c r="CY35" s="369"/>
      <c r="CZ35" s="369"/>
      <c r="DA35" s="369"/>
      <c r="DB35" s="369"/>
      <c r="DC35" s="369"/>
      <c r="DD35" s="369"/>
      <c r="DE35" s="369"/>
      <c r="DF35" s="369"/>
      <c r="DG35" s="369"/>
      <c r="DH35" s="369"/>
      <c r="DI35" s="369"/>
      <c r="DJ35" s="369"/>
      <c r="DK35" s="369"/>
      <c r="DL35" s="369"/>
      <c r="DM35" s="369"/>
      <c r="DN35" s="369"/>
      <c r="DO35" s="369"/>
      <c r="DP35" s="369"/>
      <c r="DQ35" s="369"/>
      <c r="DR35" s="369"/>
      <c r="DS35" s="369"/>
      <c r="DT35" s="369"/>
      <c r="DU35" s="369"/>
      <c r="DV35" s="369"/>
      <c r="DW35" s="369"/>
      <c r="DX35" s="369"/>
      <c r="DY35" s="369"/>
      <c r="DZ35" s="369"/>
      <c r="EA35" s="369"/>
      <c r="EB35" s="369"/>
      <c r="EC35" s="369"/>
      <c r="ED35" s="369"/>
      <c r="EE35" s="369"/>
      <c r="EF35" s="369"/>
      <c r="EG35" s="369"/>
      <c r="EH35" s="369"/>
      <c r="EI35" s="369"/>
      <c r="EJ35" s="369"/>
      <c r="EK35" s="369"/>
      <c r="EL35" s="369"/>
      <c r="EM35" s="369"/>
      <c r="EN35" s="369"/>
      <c r="EO35" s="369"/>
      <c r="EP35" s="369"/>
      <c r="EQ35" s="369"/>
      <c r="ER35" s="369"/>
      <c r="ES35" s="369"/>
      <c r="ET35" s="369"/>
      <c r="EU35" s="369"/>
      <c r="EV35" s="369"/>
      <c r="EW35" s="369"/>
      <c r="EX35" s="369"/>
      <c r="EY35" s="369"/>
      <c r="EZ35" s="369"/>
      <c r="FA35" s="369"/>
      <c r="FB35" s="369"/>
      <c r="FC35" s="369"/>
      <c r="FD35" s="369"/>
      <c r="FE35" s="369"/>
      <c r="FF35" s="369"/>
      <c r="FG35" s="369"/>
      <c r="FH35" s="369"/>
      <c r="FI35" s="369"/>
      <c r="FJ35" s="369"/>
      <c r="FK35" s="369"/>
      <c r="FL35" s="369"/>
      <c r="FM35" s="369"/>
      <c r="FN35" s="369"/>
      <c r="FO35" s="369"/>
      <c r="FP35" s="369"/>
      <c r="FQ35" s="369"/>
      <c r="FR35" s="369"/>
      <c r="FS35" s="369"/>
      <c r="FT35" s="369"/>
      <c r="FU35" s="369"/>
      <c r="FV35" s="369"/>
      <c r="FW35" s="369"/>
      <c r="FX35" s="369"/>
      <c r="FY35" s="369"/>
      <c r="FZ35" s="369"/>
      <c r="GA35" s="369"/>
      <c r="GB35" s="369"/>
      <c r="GC35" s="369"/>
      <c r="GD35" s="369"/>
      <c r="GE35" s="369"/>
      <c r="GF35" s="369"/>
      <c r="GG35" s="369"/>
      <c r="GH35" s="369"/>
      <c r="GI35" s="369"/>
      <c r="GJ35" s="369"/>
      <c r="GK35" s="369"/>
      <c r="GL35" s="369"/>
      <c r="GM35" s="369"/>
      <c r="GN35" s="369"/>
      <c r="GO35" s="369"/>
      <c r="GP35" s="369"/>
      <c r="GQ35" s="369"/>
      <c r="GR35" s="369"/>
      <c r="GS35" s="369"/>
      <c r="GT35" s="369"/>
      <c r="GU35" s="369"/>
      <c r="GV35" s="369"/>
      <c r="GW35" s="369"/>
      <c r="GX35" s="369"/>
      <c r="GY35" s="369"/>
      <c r="GZ35" s="369"/>
      <c r="HA35" s="369"/>
      <c r="HB35" s="369"/>
      <c r="HC35" s="369"/>
      <c r="HD35" s="369"/>
      <c r="HE35" s="369"/>
      <c r="HF35" s="369"/>
      <c r="HG35" s="369"/>
      <c r="HH35" s="369"/>
      <c r="HI35" s="369"/>
      <c r="HJ35" s="369"/>
      <c r="HK35" s="369"/>
      <c r="HL35" s="369"/>
      <c r="HM35" s="369"/>
      <c r="HN35" s="369"/>
      <c r="HO35" s="369"/>
      <c r="HP35" s="369"/>
      <c r="HQ35" s="369"/>
      <c r="HR35" s="369"/>
      <c r="HS35" s="369"/>
      <c r="HT35" s="369"/>
      <c r="HU35" s="369"/>
      <c r="HV35" s="369"/>
      <c r="HW35" s="369"/>
      <c r="HX35" s="369"/>
      <c r="HY35" s="369"/>
      <c r="HZ35" s="369"/>
      <c r="IA35" s="369"/>
      <c r="IB35" s="369"/>
      <c r="IC35" s="369"/>
    </row>
    <row r="36" spans="1:237" s="370" customFormat="1" ht="154.5" customHeight="1" x14ac:dyDescent="0.2">
      <c r="A36" s="354">
        <f t="shared" si="0"/>
        <v>30</v>
      </c>
      <c r="B36" s="355" t="s">
        <v>89</v>
      </c>
      <c r="C36" s="356" t="s">
        <v>16</v>
      </c>
      <c r="D36" s="357" t="s">
        <v>210</v>
      </c>
      <c r="E36" s="358">
        <v>3120212</v>
      </c>
      <c r="F36" s="359" t="s">
        <v>62</v>
      </c>
      <c r="G36" s="360" t="s">
        <v>32</v>
      </c>
      <c r="H36" s="316" t="s">
        <v>71</v>
      </c>
      <c r="I36" s="484">
        <v>12261060</v>
      </c>
      <c r="J36" s="484">
        <v>12261060</v>
      </c>
      <c r="K36" s="361">
        <v>42405</v>
      </c>
      <c r="L36" s="347">
        <v>42444</v>
      </c>
      <c r="M36" s="347">
        <v>42464</v>
      </c>
      <c r="N36" s="362">
        <v>365</v>
      </c>
      <c r="O36" s="347">
        <v>42828</v>
      </c>
      <c r="P36" s="363" t="s">
        <v>78</v>
      </c>
      <c r="Q36" s="364" t="s">
        <v>517</v>
      </c>
      <c r="R36" s="365" t="s">
        <v>79</v>
      </c>
      <c r="S36" s="366" t="s">
        <v>321</v>
      </c>
      <c r="T36" s="422" t="s">
        <v>545</v>
      </c>
      <c r="U36" s="366" t="s">
        <v>303</v>
      </c>
      <c r="V36" s="369"/>
      <c r="W36" s="369"/>
      <c r="X36" s="401"/>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369"/>
      <c r="BR36" s="369"/>
      <c r="BS36" s="369"/>
      <c r="BT36" s="369"/>
      <c r="BU36" s="369"/>
      <c r="BV36" s="369"/>
      <c r="BW36" s="369"/>
      <c r="BX36" s="369"/>
      <c r="BY36" s="369"/>
      <c r="BZ36" s="369"/>
      <c r="CA36" s="369"/>
      <c r="CB36" s="369"/>
      <c r="CC36" s="369"/>
      <c r="CD36" s="369"/>
      <c r="CE36" s="369"/>
      <c r="CF36" s="369"/>
      <c r="CG36" s="369"/>
      <c r="CH36" s="369"/>
      <c r="CI36" s="369"/>
      <c r="CJ36" s="369"/>
      <c r="CK36" s="369"/>
      <c r="CL36" s="369"/>
      <c r="CM36" s="369"/>
      <c r="CN36" s="369"/>
      <c r="CO36" s="369"/>
      <c r="CP36" s="369"/>
      <c r="CQ36" s="369"/>
      <c r="CR36" s="369"/>
      <c r="CS36" s="369"/>
      <c r="CT36" s="369"/>
      <c r="CU36" s="369"/>
      <c r="CV36" s="369"/>
      <c r="CW36" s="369"/>
      <c r="CX36" s="369"/>
      <c r="CY36" s="369"/>
      <c r="CZ36" s="369"/>
      <c r="DA36" s="369"/>
      <c r="DB36" s="369"/>
      <c r="DC36" s="369"/>
      <c r="DD36" s="369"/>
      <c r="DE36" s="369"/>
      <c r="DF36" s="369"/>
      <c r="DG36" s="369"/>
      <c r="DH36" s="369"/>
      <c r="DI36" s="369"/>
      <c r="DJ36" s="369"/>
      <c r="DK36" s="369"/>
      <c r="DL36" s="369"/>
      <c r="DM36" s="369"/>
      <c r="DN36" s="369"/>
      <c r="DO36" s="369"/>
      <c r="DP36" s="369"/>
      <c r="DQ36" s="369"/>
      <c r="DR36" s="369"/>
      <c r="DS36" s="369"/>
      <c r="DT36" s="369"/>
      <c r="DU36" s="369"/>
      <c r="DV36" s="369"/>
      <c r="DW36" s="369"/>
      <c r="DX36" s="369"/>
      <c r="DY36" s="369"/>
      <c r="DZ36" s="369"/>
      <c r="EA36" s="369"/>
      <c r="EB36" s="369"/>
      <c r="EC36" s="369"/>
      <c r="ED36" s="369"/>
      <c r="EE36" s="369"/>
      <c r="EF36" s="369"/>
      <c r="EG36" s="369"/>
      <c r="EH36" s="369"/>
      <c r="EI36" s="369"/>
      <c r="EJ36" s="369"/>
      <c r="EK36" s="369"/>
      <c r="EL36" s="369"/>
      <c r="EM36" s="369"/>
      <c r="EN36" s="369"/>
      <c r="EO36" s="369"/>
      <c r="EP36" s="369"/>
      <c r="EQ36" s="369"/>
      <c r="ER36" s="369"/>
      <c r="ES36" s="369"/>
      <c r="ET36" s="369"/>
      <c r="EU36" s="369"/>
      <c r="EV36" s="369"/>
      <c r="EW36" s="369"/>
      <c r="EX36" s="369"/>
      <c r="EY36" s="369"/>
      <c r="EZ36" s="369"/>
      <c r="FA36" s="369"/>
      <c r="FB36" s="369"/>
      <c r="FC36" s="369"/>
      <c r="FD36" s="369"/>
      <c r="FE36" s="369"/>
      <c r="FF36" s="369"/>
      <c r="FG36" s="369"/>
      <c r="FH36" s="369"/>
      <c r="FI36" s="369"/>
      <c r="FJ36" s="369"/>
      <c r="FK36" s="369"/>
      <c r="FL36" s="369"/>
      <c r="FM36" s="369"/>
      <c r="FN36" s="369"/>
      <c r="FO36" s="369"/>
      <c r="FP36" s="369"/>
      <c r="FQ36" s="369"/>
      <c r="FR36" s="369"/>
      <c r="FS36" s="369"/>
      <c r="FT36" s="369"/>
      <c r="FU36" s="369"/>
      <c r="FV36" s="369"/>
      <c r="FW36" s="369"/>
      <c r="FX36" s="369"/>
      <c r="FY36" s="369"/>
      <c r="FZ36" s="369"/>
      <c r="GA36" s="369"/>
      <c r="GB36" s="369"/>
      <c r="GC36" s="369"/>
      <c r="GD36" s="369"/>
      <c r="GE36" s="369"/>
      <c r="GF36" s="369"/>
      <c r="GG36" s="369"/>
      <c r="GH36" s="369"/>
      <c r="GI36" s="369"/>
      <c r="GJ36" s="369"/>
      <c r="GK36" s="369"/>
      <c r="GL36" s="369"/>
      <c r="GM36" s="369"/>
      <c r="GN36" s="369"/>
      <c r="GO36" s="369"/>
      <c r="GP36" s="369"/>
      <c r="GQ36" s="369"/>
      <c r="GR36" s="369"/>
      <c r="GS36" s="369"/>
      <c r="GT36" s="369"/>
      <c r="GU36" s="369"/>
      <c r="GV36" s="369"/>
      <c r="GW36" s="369"/>
      <c r="GX36" s="369"/>
      <c r="GY36" s="369"/>
      <c r="GZ36" s="369"/>
      <c r="HA36" s="369"/>
      <c r="HB36" s="369"/>
      <c r="HC36" s="369"/>
      <c r="HD36" s="369"/>
      <c r="HE36" s="369"/>
      <c r="HF36" s="369"/>
      <c r="HG36" s="369"/>
      <c r="HH36" s="369"/>
      <c r="HI36" s="369"/>
      <c r="HJ36" s="369"/>
      <c r="HK36" s="369"/>
      <c r="HL36" s="369"/>
      <c r="HM36" s="369"/>
      <c r="HN36" s="369"/>
      <c r="HO36" s="369"/>
      <c r="HP36" s="369"/>
      <c r="HQ36" s="369"/>
      <c r="HR36" s="369"/>
      <c r="HS36" s="369"/>
      <c r="HT36" s="369"/>
      <c r="HU36" s="369"/>
      <c r="HV36" s="369"/>
      <c r="HW36" s="369"/>
      <c r="HX36" s="369"/>
      <c r="HY36" s="369"/>
      <c r="HZ36" s="369"/>
      <c r="IA36" s="369"/>
      <c r="IB36" s="369"/>
      <c r="IC36" s="369"/>
    </row>
    <row r="37" spans="1:237" s="370" customFormat="1" ht="140.25" customHeight="1" x14ac:dyDescent="0.2">
      <c r="A37" s="354">
        <f t="shared" si="0"/>
        <v>31</v>
      </c>
      <c r="B37" s="355" t="s">
        <v>89</v>
      </c>
      <c r="C37" s="356" t="s">
        <v>16</v>
      </c>
      <c r="D37" s="357" t="s">
        <v>227</v>
      </c>
      <c r="E37" s="356" t="s">
        <v>572</v>
      </c>
      <c r="F37" s="359" t="s">
        <v>62</v>
      </c>
      <c r="G37" s="360" t="s">
        <v>81</v>
      </c>
      <c r="H37" s="316" t="s">
        <v>217</v>
      </c>
      <c r="I37" s="338">
        <v>44000000</v>
      </c>
      <c r="J37" s="338">
        <v>44000000</v>
      </c>
      <c r="K37" s="361">
        <v>42418</v>
      </c>
      <c r="L37" s="347">
        <v>42439</v>
      </c>
      <c r="M37" s="420">
        <v>42444</v>
      </c>
      <c r="N37" s="354">
        <v>210</v>
      </c>
      <c r="O37" s="420">
        <v>42657</v>
      </c>
      <c r="P37" s="363" t="s">
        <v>82</v>
      </c>
      <c r="Q37" s="364" t="s">
        <v>506</v>
      </c>
      <c r="R37" s="365" t="s">
        <v>83</v>
      </c>
      <c r="S37" s="366" t="s">
        <v>321</v>
      </c>
      <c r="T37" s="422" t="s">
        <v>543</v>
      </c>
      <c r="U37" s="366" t="s">
        <v>303</v>
      </c>
      <c r="V37" s="369"/>
      <c r="W37" s="369"/>
      <c r="X37" s="401"/>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369"/>
      <c r="BX37" s="369"/>
      <c r="BY37" s="369"/>
      <c r="BZ37" s="369"/>
      <c r="CA37" s="369"/>
      <c r="CB37" s="369"/>
      <c r="CC37" s="369"/>
      <c r="CD37" s="369"/>
      <c r="CE37" s="369"/>
      <c r="CF37" s="369"/>
      <c r="CG37" s="369"/>
      <c r="CH37" s="369"/>
      <c r="CI37" s="369"/>
      <c r="CJ37" s="369"/>
      <c r="CK37" s="369"/>
      <c r="CL37" s="369"/>
      <c r="CM37" s="369"/>
      <c r="CN37" s="369"/>
      <c r="CO37" s="369"/>
      <c r="CP37" s="369"/>
      <c r="CQ37" s="369"/>
      <c r="CR37" s="369"/>
      <c r="CS37" s="369"/>
      <c r="CT37" s="369"/>
      <c r="CU37" s="369"/>
      <c r="CV37" s="369"/>
      <c r="CW37" s="369"/>
      <c r="CX37" s="369"/>
      <c r="CY37" s="369"/>
      <c r="CZ37" s="369"/>
      <c r="DA37" s="369"/>
      <c r="DB37" s="369"/>
      <c r="DC37" s="369"/>
      <c r="DD37" s="369"/>
      <c r="DE37" s="369"/>
      <c r="DF37" s="369"/>
      <c r="DG37" s="369"/>
      <c r="DH37" s="369"/>
      <c r="DI37" s="369"/>
      <c r="DJ37" s="369"/>
      <c r="DK37" s="369"/>
      <c r="DL37" s="369"/>
      <c r="DM37" s="369"/>
      <c r="DN37" s="369"/>
      <c r="DO37" s="369"/>
      <c r="DP37" s="369"/>
      <c r="DQ37" s="369"/>
      <c r="DR37" s="369"/>
      <c r="DS37" s="369"/>
      <c r="DT37" s="369"/>
      <c r="DU37" s="369"/>
      <c r="DV37" s="369"/>
      <c r="DW37" s="369"/>
      <c r="DX37" s="369"/>
      <c r="DY37" s="369"/>
      <c r="DZ37" s="369"/>
      <c r="EA37" s="369"/>
      <c r="EB37" s="369"/>
      <c r="EC37" s="369"/>
      <c r="ED37" s="369"/>
      <c r="EE37" s="369"/>
      <c r="EF37" s="369"/>
      <c r="EG37" s="369"/>
      <c r="EH37" s="369"/>
      <c r="EI37" s="369"/>
      <c r="EJ37" s="369"/>
      <c r="EK37" s="369"/>
      <c r="EL37" s="369"/>
      <c r="EM37" s="369"/>
      <c r="EN37" s="369"/>
      <c r="EO37" s="369"/>
      <c r="EP37" s="369"/>
      <c r="EQ37" s="369"/>
      <c r="ER37" s="369"/>
      <c r="ES37" s="369"/>
      <c r="ET37" s="369"/>
      <c r="EU37" s="369"/>
      <c r="EV37" s="369"/>
      <c r="EW37" s="369"/>
      <c r="EX37" s="369"/>
      <c r="EY37" s="369"/>
      <c r="EZ37" s="369"/>
      <c r="FA37" s="369"/>
      <c r="FB37" s="369"/>
      <c r="FC37" s="369"/>
      <c r="FD37" s="369"/>
      <c r="FE37" s="369"/>
      <c r="FF37" s="369"/>
      <c r="FG37" s="369"/>
      <c r="FH37" s="369"/>
      <c r="FI37" s="369"/>
      <c r="FJ37" s="369"/>
      <c r="FK37" s="369"/>
      <c r="FL37" s="369"/>
      <c r="FM37" s="369"/>
      <c r="FN37" s="369"/>
      <c r="FO37" s="369"/>
      <c r="FP37" s="369"/>
      <c r="FQ37" s="369"/>
      <c r="FR37" s="369"/>
      <c r="FS37" s="369"/>
      <c r="FT37" s="369"/>
      <c r="FU37" s="369"/>
      <c r="FV37" s="369"/>
      <c r="FW37" s="369"/>
      <c r="FX37" s="369"/>
      <c r="FY37" s="369"/>
      <c r="FZ37" s="369"/>
      <c r="GA37" s="369"/>
      <c r="GB37" s="369"/>
      <c r="GC37" s="369"/>
      <c r="GD37" s="369"/>
      <c r="GE37" s="369"/>
      <c r="GF37" s="369"/>
      <c r="GG37" s="369"/>
      <c r="GH37" s="369"/>
      <c r="GI37" s="369"/>
      <c r="GJ37" s="369"/>
      <c r="GK37" s="369"/>
      <c r="GL37" s="369"/>
      <c r="GM37" s="369"/>
      <c r="GN37" s="369"/>
      <c r="GO37" s="369"/>
      <c r="GP37" s="369"/>
      <c r="GQ37" s="369"/>
      <c r="GR37" s="369"/>
      <c r="GS37" s="369"/>
      <c r="GT37" s="369"/>
      <c r="GU37" s="369"/>
      <c r="GV37" s="369"/>
      <c r="GW37" s="369"/>
      <c r="GX37" s="369"/>
      <c r="GY37" s="369"/>
      <c r="GZ37" s="369"/>
      <c r="HA37" s="369"/>
      <c r="HB37" s="369"/>
      <c r="HC37" s="369"/>
      <c r="HD37" s="369"/>
      <c r="HE37" s="369"/>
      <c r="HF37" s="369"/>
      <c r="HG37" s="369"/>
      <c r="HH37" s="369"/>
      <c r="HI37" s="369"/>
      <c r="HJ37" s="369"/>
      <c r="HK37" s="369"/>
      <c r="HL37" s="369"/>
      <c r="HM37" s="369"/>
      <c r="HN37" s="369"/>
      <c r="HO37" s="369"/>
      <c r="HP37" s="369"/>
      <c r="HQ37" s="369"/>
      <c r="HR37" s="369"/>
      <c r="HS37" s="369"/>
      <c r="HT37" s="369"/>
      <c r="HU37" s="369"/>
      <c r="HV37" s="369"/>
      <c r="HW37" s="369"/>
      <c r="HX37" s="369"/>
      <c r="HY37" s="369"/>
      <c r="HZ37" s="369"/>
      <c r="IA37" s="369"/>
      <c r="IB37" s="369"/>
      <c r="IC37" s="369"/>
    </row>
    <row r="38" spans="1:237" s="370" customFormat="1" ht="140.25" customHeight="1" x14ac:dyDescent="0.2">
      <c r="A38" s="354">
        <f t="shared" si="0"/>
        <v>32</v>
      </c>
      <c r="B38" s="355" t="s">
        <v>89</v>
      </c>
      <c r="C38" s="356" t="s">
        <v>16</v>
      </c>
      <c r="D38" s="357" t="s">
        <v>227</v>
      </c>
      <c r="E38" s="356" t="s">
        <v>572</v>
      </c>
      <c r="F38" s="359" t="s">
        <v>62</v>
      </c>
      <c r="G38" s="360" t="s">
        <v>32</v>
      </c>
      <c r="H38" s="316" t="s">
        <v>55</v>
      </c>
      <c r="I38" s="338">
        <v>1000000</v>
      </c>
      <c r="J38" s="338"/>
      <c r="K38" s="361">
        <v>42513</v>
      </c>
      <c r="L38" s="347">
        <v>42574</v>
      </c>
      <c r="M38" s="420">
        <v>42579</v>
      </c>
      <c r="N38" s="354">
        <v>30</v>
      </c>
      <c r="O38" s="420">
        <f>+M38+N38</f>
        <v>42609</v>
      </c>
      <c r="P38" s="363" t="s">
        <v>722</v>
      </c>
      <c r="Q38" s="364" t="s">
        <v>723</v>
      </c>
      <c r="R38" s="365" t="s">
        <v>724</v>
      </c>
      <c r="S38" s="366" t="s">
        <v>321</v>
      </c>
      <c r="T38" s="422" t="s">
        <v>747</v>
      </c>
      <c r="U38" s="366" t="s">
        <v>702</v>
      </c>
      <c r="V38" s="369"/>
      <c r="W38" s="369"/>
      <c r="X38" s="401"/>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69"/>
      <c r="BQ38" s="369"/>
      <c r="BR38" s="369"/>
      <c r="BS38" s="369"/>
      <c r="BT38" s="369"/>
      <c r="BU38" s="369"/>
      <c r="BV38" s="369"/>
      <c r="BW38" s="369"/>
      <c r="BX38" s="369"/>
      <c r="BY38" s="369"/>
      <c r="BZ38" s="369"/>
      <c r="CA38" s="369"/>
      <c r="CB38" s="369"/>
      <c r="CC38" s="369"/>
      <c r="CD38" s="369"/>
      <c r="CE38" s="369"/>
      <c r="CF38" s="369"/>
      <c r="CG38" s="369"/>
      <c r="CH38" s="369"/>
      <c r="CI38" s="369"/>
      <c r="CJ38" s="369"/>
      <c r="CK38" s="369"/>
      <c r="CL38" s="369"/>
      <c r="CM38" s="369"/>
      <c r="CN38" s="369"/>
      <c r="CO38" s="369"/>
      <c r="CP38" s="369"/>
      <c r="CQ38" s="369"/>
      <c r="CR38" s="369"/>
      <c r="CS38" s="369"/>
      <c r="CT38" s="369"/>
      <c r="CU38" s="369"/>
      <c r="CV38" s="369"/>
      <c r="CW38" s="369"/>
      <c r="CX38" s="369"/>
      <c r="CY38" s="369"/>
      <c r="CZ38" s="369"/>
      <c r="DA38" s="369"/>
      <c r="DB38" s="369"/>
      <c r="DC38" s="369"/>
      <c r="DD38" s="369"/>
      <c r="DE38" s="369"/>
      <c r="DF38" s="369"/>
      <c r="DG38" s="369"/>
      <c r="DH38" s="369"/>
      <c r="DI38" s="369"/>
      <c r="DJ38" s="369"/>
      <c r="DK38" s="369"/>
      <c r="DL38" s="369"/>
      <c r="DM38" s="369"/>
      <c r="DN38" s="369"/>
      <c r="DO38" s="369"/>
      <c r="DP38" s="369"/>
      <c r="DQ38" s="369"/>
      <c r="DR38" s="369"/>
      <c r="DS38" s="369"/>
      <c r="DT38" s="369"/>
      <c r="DU38" s="369"/>
      <c r="DV38" s="369"/>
      <c r="DW38" s="369"/>
      <c r="DX38" s="369"/>
      <c r="DY38" s="369"/>
      <c r="DZ38" s="369"/>
      <c r="EA38" s="369"/>
      <c r="EB38" s="369"/>
      <c r="EC38" s="369"/>
      <c r="ED38" s="369"/>
      <c r="EE38" s="369"/>
      <c r="EF38" s="369"/>
      <c r="EG38" s="369"/>
      <c r="EH38" s="369"/>
      <c r="EI38" s="369"/>
      <c r="EJ38" s="369"/>
      <c r="EK38" s="369"/>
      <c r="EL38" s="369"/>
      <c r="EM38" s="369"/>
      <c r="EN38" s="369"/>
      <c r="EO38" s="369"/>
      <c r="EP38" s="369"/>
      <c r="EQ38" s="369"/>
      <c r="ER38" s="369"/>
      <c r="ES38" s="369"/>
      <c r="ET38" s="369"/>
      <c r="EU38" s="369"/>
      <c r="EV38" s="369"/>
      <c r="EW38" s="369"/>
      <c r="EX38" s="369"/>
      <c r="EY38" s="369"/>
      <c r="EZ38" s="369"/>
      <c r="FA38" s="369"/>
      <c r="FB38" s="369"/>
      <c r="FC38" s="369"/>
      <c r="FD38" s="369"/>
      <c r="FE38" s="369"/>
      <c r="FF38" s="369"/>
      <c r="FG38" s="369"/>
      <c r="FH38" s="369"/>
      <c r="FI38" s="369"/>
      <c r="FJ38" s="369"/>
      <c r="FK38" s="369"/>
      <c r="FL38" s="369"/>
      <c r="FM38" s="369"/>
      <c r="FN38" s="369"/>
      <c r="FO38" s="369"/>
      <c r="FP38" s="369"/>
      <c r="FQ38" s="369"/>
      <c r="FR38" s="369"/>
      <c r="FS38" s="369"/>
      <c r="FT38" s="369"/>
      <c r="FU38" s="369"/>
      <c r="FV38" s="369"/>
      <c r="FW38" s="369"/>
      <c r="FX38" s="369"/>
      <c r="FY38" s="369"/>
      <c r="FZ38" s="369"/>
      <c r="GA38" s="369"/>
      <c r="GB38" s="369"/>
      <c r="GC38" s="369"/>
      <c r="GD38" s="369"/>
      <c r="GE38" s="369"/>
      <c r="GF38" s="369"/>
      <c r="GG38" s="369"/>
      <c r="GH38" s="369"/>
      <c r="GI38" s="369"/>
      <c r="GJ38" s="369"/>
      <c r="GK38" s="369"/>
      <c r="GL38" s="369"/>
      <c r="GM38" s="369"/>
      <c r="GN38" s="369"/>
      <c r="GO38" s="369"/>
      <c r="GP38" s="369"/>
      <c r="GQ38" s="369"/>
      <c r="GR38" s="369"/>
      <c r="GS38" s="369"/>
      <c r="GT38" s="369"/>
      <c r="GU38" s="369"/>
      <c r="GV38" s="369"/>
      <c r="GW38" s="369"/>
      <c r="GX38" s="369"/>
      <c r="GY38" s="369"/>
      <c r="GZ38" s="369"/>
      <c r="HA38" s="369"/>
      <c r="HB38" s="369"/>
      <c r="HC38" s="369"/>
      <c r="HD38" s="369"/>
      <c r="HE38" s="369"/>
      <c r="HF38" s="369"/>
      <c r="HG38" s="369"/>
      <c r="HH38" s="369"/>
      <c r="HI38" s="369"/>
      <c r="HJ38" s="369"/>
      <c r="HK38" s="369"/>
      <c r="HL38" s="369"/>
      <c r="HM38" s="369"/>
      <c r="HN38" s="369"/>
      <c r="HO38" s="369"/>
      <c r="HP38" s="369"/>
      <c r="HQ38" s="369"/>
      <c r="HR38" s="369"/>
      <c r="HS38" s="369"/>
      <c r="HT38" s="369"/>
      <c r="HU38" s="369"/>
      <c r="HV38" s="369"/>
      <c r="HW38" s="369"/>
      <c r="HX38" s="369"/>
      <c r="HY38" s="369"/>
      <c r="HZ38" s="369"/>
      <c r="IA38" s="369"/>
      <c r="IB38" s="369"/>
      <c r="IC38" s="369"/>
    </row>
    <row r="39" spans="1:237" s="370" customFormat="1" ht="140.25" customHeight="1" x14ac:dyDescent="0.2">
      <c r="A39" s="354">
        <f t="shared" si="0"/>
        <v>33</v>
      </c>
      <c r="B39" s="355" t="s">
        <v>89</v>
      </c>
      <c r="C39" s="356" t="s">
        <v>16</v>
      </c>
      <c r="D39" s="357" t="s">
        <v>227</v>
      </c>
      <c r="E39" s="356" t="s">
        <v>572</v>
      </c>
      <c r="F39" s="359" t="s">
        <v>62</v>
      </c>
      <c r="G39" s="360" t="s">
        <v>32</v>
      </c>
      <c r="H39" s="316" t="s">
        <v>28</v>
      </c>
      <c r="I39" s="338">
        <v>4000000</v>
      </c>
      <c r="J39" s="338"/>
      <c r="K39" s="361">
        <v>42513</v>
      </c>
      <c r="L39" s="347">
        <v>42574</v>
      </c>
      <c r="M39" s="420">
        <v>42579</v>
      </c>
      <c r="N39" s="354">
        <v>30</v>
      </c>
      <c r="O39" s="420">
        <f>+M39+N39</f>
        <v>42609</v>
      </c>
      <c r="P39" s="363" t="s">
        <v>866</v>
      </c>
      <c r="Q39" s="364" t="s">
        <v>725</v>
      </c>
      <c r="R39" s="365" t="s">
        <v>726</v>
      </c>
      <c r="S39" s="366" t="s">
        <v>321</v>
      </c>
      <c r="T39" s="422" t="s">
        <v>748</v>
      </c>
      <c r="U39" s="366" t="s">
        <v>702</v>
      </c>
      <c r="V39" s="369"/>
      <c r="W39" s="369"/>
      <c r="X39" s="401"/>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A39" s="369"/>
      <c r="CB39" s="369"/>
      <c r="CC39" s="369"/>
      <c r="CD39" s="369"/>
      <c r="CE39" s="369"/>
      <c r="CF39" s="369"/>
      <c r="CG39" s="369"/>
      <c r="CH39" s="369"/>
      <c r="CI39" s="369"/>
      <c r="CJ39" s="369"/>
      <c r="CK39" s="369"/>
      <c r="CL39" s="369"/>
      <c r="CM39" s="369"/>
      <c r="CN39" s="369"/>
      <c r="CO39" s="369"/>
      <c r="CP39" s="369"/>
      <c r="CQ39" s="369"/>
      <c r="CR39" s="369"/>
      <c r="CS39" s="369"/>
      <c r="CT39" s="369"/>
      <c r="CU39" s="369"/>
      <c r="CV39" s="369"/>
      <c r="CW39" s="369"/>
      <c r="CX39" s="369"/>
      <c r="CY39" s="369"/>
      <c r="CZ39" s="369"/>
      <c r="DA39" s="369"/>
      <c r="DB39" s="369"/>
      <c r="DC39" s="369"/>
      <c r="DD39" s="369"/>
      <c r="DE39" s="369"/>
      <c r="DF39" s="369"/>
      <c r="DG39" s="369"/>
      <c r="DH39" s="369"/>
      <c r="DI39" s="369"/>
      <c r="DJ39" s="369"/>
      <c r="DK39" s="369"/>
      <c r="DL39" s="369"/>
      <c r="DM39" s="369"/>
      <c r="DN39" s="369"/>
      <c r="DO39" s="369"/>
      <c r="DP39" s="369"/>
      <c r="DQ39" s="369"/>
      <c r="DR39" s="369"/>
      <c r="DS39" s="369"/>
      <c r="DT39" s="369"/>
      <c r="DU39" s="369"/>
      <c r="DV39" s="369"/>
      <c r="DW39" s="369"/>
      <c r="DX39" s="369"/>
      <c r="DY39" s="369"/>
      <c r="DZ39" s="369"/>
      <c r="EA39" s="369"/>
      <c r="EB39" s="369"/>
      <c r="EC39" s="369"/>
      <c r="ED39" s="369"/>
      <c r="EE39" s="369"/>
      <c r="EF39" s="369"/>
      <c r="EG39" s="369"/>
      <c r="EH39" s="369"/>
      <c r="EI39" s="369"/>
      <c r="EJ39" s="369"/>
      <c r="EK39" s="369"/>
      <c r="EL39" s="369"/>
      <c r="EM39" s="369"/>
      <c r="EN39" s="369"/>
      <c r="EO39" s="369"/>
      <c r="EP39" s="369"/>
      <c r="EQ39" s="369"/>
      <c r="ER39" s="369"/>
      <c r="ES39" s="369"/>
      <c r="ET39" s="369"/>
      <c r="EU39" s="369"/>
      <c r="EV39" s="369"/>
      <c r="EW39" s="369"/>
      <c r="EX39" s="369"/>
      <c r="EY39" s="369"/>
      <c r="EZ39" s="369"/>
      <c r="FA39" s="369"/>
      <c r="FB39" s="369"/>
      <c r="FC39" s="369"/>
      <c r="FD39" s="369"/>
      <c r="FE39" s="369"/>
      <c r="FF39" s="369"/>
      <c r="FG39" s="369"/>
      <c r="FH39" s="369"/>
      <c r="FI39" s="369"/>
      <c r="FJ39" s="369"/>
      <c r="FK39" s="369"/>
      <c r="FL39" s="369"/>
      <c r="FM39" s="369"/>
      <c r="FN39" s="369"/>
      <c r="FO39" s="369"/>
      <c r="FP39" s="369"/>
      <c r="FQ39" s="369"/>
      <c r="FR39" s="369"/>
      <c r="FS39" s="369"/>
      <c r="FT39" s="369"/>
      <c r="FU39" s="369"/>
      <c r="FV39" s="369"/>
      <c r="FW39" s="369"/>
      <c r="FX39" s="369"/>
      <c r="FY39" s="369"/>
      <c r="FZ39" s="369"/>
      <c r="GA39" s="369"/>
      <c r="GB39" s="369"/>
      <c r="GC39" s="369"/>
      <c r="GD39" s="369"/>
      <c r="GE39" s="369"/>
      <c r="GF39" s="369"/>
      <c r="GG39" s="369"/>
      <c r="GH39" s="369"/>
      <c r="GI39" s="369"/>
      <c r="GJ39" s="369"/>
      <c r="GK39" s="369"/>
      <c r="GL39" s="369"/>
      <c r="GM39" s="369"/>
      <c r="GN39" s="369"/>
      <c r="GO39" s="369"/>
      <c r="GP39" s="369"/>
      <c r="GQ39" s="369"/>
      <c r="GR39" s="369"/>
      <c r="GS39" s="369"/>
      <c r="GT39" s="369"/>
      <c r="GU39" s="369"/>
      <c r="GV39" s="369"/>
      <c r="GW39" s="369"/>
      <c r="GX39" s="369"/>
      <c r="GY39" s="369"/>
      <c r="GZ39" s="369"/>
      <c r="HA39" s="369"/>
      <c r="HB39" s="369"/>
      <c r="HC39" s="369"/>
      <c r="HD39" s="369"/>
      <c r="HE39" s="369"/>
      <c r="HF39" s="369"/>
      <c r="HG39" s="369"/>
      <c r="HH39" s="369"/>
      <c r="HI39" s="369"/>
      <c r="HJ39" s="369"/>
      <c r="HK39" s="369"/>
      <c r="HL39" s="369"/>
      <c r="HM39" s="369"/>
      <c r="HN39" s="369"/>
      <c r="HO39" s="369"/>
      <c r="HP39" s="369"/>
      <c r="HQ39" s="369"/>
      <c r="HR39" s="369"/>
      <c r="HS39" s="369"/>
      <c r="HT39" s="369"/>
      <c r="HU39" s="369"/>
      <c r="HV39" s="369"/>
      <c r="HW39" s="369"/>
      <c r="HX39" s="369"/>
      <c r="HY39" s="369"/>
      <c r="HZ39" s="369"/>
      <c r="IA39" s="369"/>
      <c r="IB39" s="369"/>
      <c r="IC39" s="369"/>
    </row>
    <row r="40" spans="1:237" s="370" customFormat="1" ht="237.75" customHeight="1" x14ac:dyDescent="0.2">
      <c r="A40" s="354">
        <f t="shared" si="0"/>
        <v>34</v>
      </c>
      <c r="B40" s="355" t="s">
        <v>89</v>
      </c>
      <c r="C40" s="356" t="s">
        <v>16</v>
      </c>
      <c r="D40" s="357" t="s">
        <v>210</v>
      </c>
      <c r="E40" s="356">
        <v>312020501</v>
      </c>
      <c r="F40" s="359" t="s">
        <v>84</v>
      </c>
      <c r="G40" s="360" t="s">
        <v>32</v>
      </c>
      <c r="H40" s="316" t="s">
        <v>71</v>
      </c>
      <c r="I40" s="338">
        <v>5420000</v>
      </c>
      <c r="J40" s="338"/>
      <c r="K40" s="361">
        <v>42542</v>
      </c>
      <c r="L40" s="347">
        <v>42581</v>
      </c>
      <c r="M40" s="347">
        <v>42587</v>
      </c>
      <c r="N40" s="421" t="s">
        <v>703</v>
      </c>
      <c r="O40" s="347">
        <v>42595</v>
      </c>
      <c r="P40" s="363" t="s">
        <v>85</v>
      </c>
      <c r="Q40" s="364" t="s">
        <v>810</v>
      </c>
      <c r="R40" s="365" t="s">
        <v>86</v>
      </c>
      <c r="S40" s="366" t="s">
        <v>321</v>
      </c>
      <c r="T40" s="478" t="s">
        <v>817</v>
      </c>
      <c r="U40" s="366" t="s">
        <v>702</v>
      </c>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c r="BC40" s="369"/>
      <c r="BD40" s="369"/>
      <c r="BE40" s="369"/>
      <c r="BF40" s="369"/>
      <c r="BG40" s="369"/>
      <c r="BH40" s="369"/>
      <c r="BI40" s="369"/>
      <c r="BJ40" s="369"/>
      <c r="BK40" s="369"/>
      <c r="BL40" s="369"/>
      <c r="BM40" s="369"/>
      <c r="BN40" s="369"/>
      <c r="BO40" s="369"/>
      <c r="BP40" s="369"/>
      <c r="BQ40" s="369"/>
      <c r="BR40" s="369"/>
      <c r="BS40" s="369"/>
      <c r="BT40" s="369"/>
      <c r="BU40" s="369"/>
      <c r="BV40" s="369"/>
      <c r="BW40" s="369"/>
      <c r="BX40" s="369"/>
      <c r="BY40" s="369"/>
      <c r="BZ40" s="369"/>
      <c r="CA40" s="369"/>
      <c r="CB40" s="369"/>
      <c r="CC40" s="369"/>
      <c r="CD40" s="369"/>
      <c r="CE40" s="369"/>
      <c r="CF40" s="369"/>
      <c r="CG40" s="369"/>
      <c r="CH40" s="369"/>
      <c r="CI40" s="369"/>
      <c r="CJ40" s="369"/>
      <c r="CK40" s="369"/>
      <c r="CL40" s="369"/>
      <c r="CM40" s="369"/>
      <c r="CN40" s="369"/>
      <c r="CO40" s="369"/>
      <c r="CP40" s="369"/>
      <c r="CQ40" s="369"/>
      <c r="CR40" s="369"/>
      <c r="CS40" s="369"/>
      <c r="CT40" s="369"/>
      <c r="CU40" s="369"/>
      <c r="CV40" s="369"/>
      <c r="CW40" s="369"/>
      <c r="CX40" s="369"/>
      <c r="CY40" s="369"/>
      <c r="CZ40" s="369"/>
      <c r="DA40" s="369"/>
      <c r="DB40" s="369"/>
      <c r="DC40" s="369"/>
      <c r="DD40" s="369"/>
      <c r="DE40" s="369"/>
      <c r="DF40" s="369"/>
      <c r="DG40" s="369"/>
      <c r="DH40" s="369"/>
      <c r="DI40" s="369"/>
      <c r="DJ40" s="369"/>
      <c r="DK40" s="369"/>
      <c r="DL40" s="369"/>
      <c r="DM40" s="369"/>
      <c r="DN40" s="369"/>
      <c r="DO40" s="369"/>
      <c r="DP40" s="369"/>
      <c r="DQ40" s="369"/>
      <c r="DR40" s="369"/>
      <c r="DS40" s="369"/>
      <c r="DT40" s="369"/>
      <c r="DU40" s="369"/>
      <c r="DV40" s="369"/>
      <c r="DW40" s="369"/>
      <c r="DX40" s="369"/>
      <c r="DY40" s="369"/>
      <c r="DZ40" s="369"/>
      <c r="EA40" s="369"/>
      <c r="EB40" s="369"/>
      <c r="EC40" s="369"/>
      <c r="ED40" s="369"/>
      <c r="EE40" s="369"/>
      <c r="EF40" s="369"/>
      <c r="EG40" s="369"/>
      <c r="EH40" s="369"/>
      <c r="EI40" s="369"/>
      <c r="EJ40" s="369"/>
      <c r="EK40" s="369"/>
      <c r="EL40" s="369"/>
      <c r="EM40" s="369"/>
      <c r="EN40" s="369"/>
      <c r="EO40" s="369"/>
      <c r="EP40" s="369"/>
      <c r="EQ40" s="369"/>
      <c r="ER40" s="369"/>
      <c r="ES40" s="369"/>
      <c r="ET40" s="369"/>
      <c r="EU40" s="369"/>
      <c r="EV40" s="369"/>
      <c r="EW40" s="369"/>
      <c r="EX40" s="369"/>
      <c r="EY40" s="369"/>
      <c r="EZ40" s="369"/>
      <c r="FA40" s="369"/>
      <c r="FB40" s="369"/>
      <c r="FC40" s="369"/>
      <c r="FD40" s="369"/>
      <c r="FE40" s="369"/>
      <c r="FF40" s="369"/>
      <c r="FG40" s="369"/>
      <c r="FH40" s="369"/>
      <c r="FI40" s="369"/>
      <c r="FJ40" s="369"/>
      <c r="FK40" s="369"/>
      <c r="FL40" s="369"/>
      <c r="FM40" s="369"/>
      <c r="FN40" s="369"/>
      <c r="FO40" s="369"/>
      <c r="FP40" s="369"/>
      <c r="FQ40" s="369"/>
      <c r="FR40" s="369"/>
      <c r="FS40" s="369"/>
      <c r="FT40" s="369"/>
      <c r="FU40" s="369"/>
      <c r="FV40" s="369"/>
      <c r="FW40" s="369"/>
      <c r="FX40" s="369"/>
      <c r="FY40" s="369"/>
      <c r="FZ40" s="369"/>
      <c r="GA40" s="369"/>
      <c r="GB40" s="369"/>
      <c r="GC40" s="369"/>
      <c r="GD40" s="369"/>
      <c r="GE40" s="369"/>
      <c r="GF40" s="369"/>
      <c r="GG40" s="369"/>
      <c r="GH40" s="369"/>
      <c r="GI40" s="369"/>
      <c r="GJ40" s="369"/>
      <c r="GK40" s="369"/>
      <c r="GL40" s="369"/>
      <c r="GM40" s="369"/>
      <c r="GN40" s="369"/>
      <c r="GO40" s="369"/>
      <c r="GP40" s="369"/>
      <c r="GQ40" s="369"/>
      <c r="GR40" s="369"/>
      <c r="GS40" s="369"/>
      <c r="GT40" s="369"/>
      <c r="GU40" s="369"/>
      <c r="GV40" s="369"/>
      <c r="GW40" s="369"/>
      <c r="GX40" s="369"/>
      <c r="GY40" s="369"/>
      <c r="GZ40" s="369"/>
      <c r="HA40" s="369"/>
      <c r="HB40" s="369"/>
      <c r="HC40" s="369"/>
      <c r="HD40" s="369"/>
      <c r="HE40" s="369"/>
      <c r="HF40" s="369"/>
      <c r="HG40" s="369"/>
      <c r="HH40" s="369"/>
      <c r="HI40" s="369"/>
      <c r="HJ40" s="369"/>
      <c r="HK40" s="369"/>
      <c r="HL40" s="369"/>
      <c r="HM40" s="369"/>
      <c r="HN40" s="369"/>
      <c r="HO40" s="369"/>
      <c r="HP40" s="369"/>
      <c r="HQ40" s="369"/>
      <c r="HR40" s="369"/>
      <c r="HS40" s="369"/>
      <c r="HT40" s="369"/>
      <c r="HU40" s="369"/>
      <c r="HV40" s="369"/>
      <c r="HW40" s="369"/>
      <c r="HX40" s="369"/>
      <c r="HY40" s="369"/>
      <c r="HZ40" s="369"/>
      <c r="IA40" s="369"/>
      <c r="IB40" s="369"/>
      <c r="IC40" s="369"/>
    </row>
    <row r="41" spans="1:237" s="370" customFormat="1" ht="225" customHeight="1" x14ac:dyDescent="0.2">
      <c r="A41" s="354">
        <f t="shared" si="0"/>
        <v>35</v>
      </c>
      <c r="B41" s="355" t="s">
        <v>89</v>
      </c>
      <c r="C41" s="356" t="s">
        <v>16</v>
      </c>
      <c r="D41" s="357" t="s">
        <v>210</v>
      </c>
      <c r="E41" s="356">
        <v>312020501</v>
      </c>
      <c r="F41" s="359" t="s">
        <v>84</v>
      </c>
      <c r="G41" s="360" t="s">
        <v>32</v>
      </c>
      <c r="H41" s="316" t="s">
        <v>63</v>
      </c>
      <c r="I41" s="338">
        <v>20000000</v>
      </c>
      <c r="J41" s="338"/>
      <c r="K41" s="361">
        <v>42461</v>
      </c>
      <c r="L41" s="347">
        <v>42515</v>
      </c>
      <c r="M41" s="347">
        <f>L41+5</f>
        <v>42520</v>
      </c>
      <c r="N41" s="362">
        <v>30</v>
      </c>
      <c r="O41" s="347">
        <f>M41+N41</f>
        <v>42550</v>
      </c>
      <c r="P41" s="363" t="s">
        <v>87</v>
      </c>
      <c r="Q41" s="364" t="s">
        <v>580</v>
      </c>
      <c r="R41" s="365" t="s">
        <v>88</v>
      </c>
      <c r="S41" s="366" t="s">
        <v>321</v>
      </c>
      <c r="T41" s="366" t="s">
        <v>583</v>
      </c>
      <c r="U41" s="366" t="s">
        <v>579</v>
      </c>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A41" s="369"/>
      <c r="CB41" s="369"/>
      <c r="CC41" s="369"/>
      <c r="CD41" s="369"/>
      <c r="CE41" s="369"/>
      <c r="CF41" s="369"/>
      <c r="CG41" s="369"/>
      <c r="CH41" s="369"/>
      <c r="CI41" s="369"/>
      <c r="CJ41" s="369"/>
      <c r="CK41" s="369"/>
      <c r="CL41" s="369"/>
      <c r="CM41" s="369"/>
      <c r="CN41" s="369"/>
      <c r="CO41" s="369"/>
      <c r="CP41" s="369"/>
      <c r="CQ41" s="369"/>
      <c r="CR41" s="369"/>
      <c r="CS41" s="369"/>
      <c r="CT41" s="369"/>
      <c r="CU41" s="369"/>
      <c r="CV41" s="369"/>
      <c r="CW41" s="369"/>
      <c r="CX41" s="369"/>
      <c r="CY41" s="369"/>
      <c r="CZ41" s="369"/>
      <c r="DA41" s="369"/>
      <c r="DB41" s="369"/>
      <c r="DC41" s="369"/>
      <c r="DD41" s="369"/>
      <c r="DE41" s="369"/>
      <c r="DF41" s="369"/>
      <c r="DG41" s="369"/>
      <c r="DH41" s="369"/>
      <c r="DI41" s="369"/>
      <c r="DJ41" s="369"/>
      <c r="DK41" s="369"/>
      <c r="DL41" s="369"/>
      <c r="DM41" s="369"/>
      <c r="DN41" s="369"/>
      <c r="DO41" s="369"/>
      <c r="DP41" s="369"/>
      <c r="DQ41" s="369"/>
      <c r="DR41" s="369"/>
      <c r="DS41" s="369"/>
      <c r="DT41" s="369"/>
      <c r="DU41" s="369"/>
      <c r="DV41" s="369"/>
      <c r="DW41" s="369"/>
      <c r="DX41" s="369"/>
      <c r="DY41" s="369"/>
      <c r="DZ41" s="369"/>
      <c r="EA41" s="369"/>
      <c r="EB41" s="369"/>
      <c r="EC41" s="369"/>
      <c r="ED41" s="369"/>
      <c r="EE41" s="369"/>
      <c r="EF41" s="369"/>
      <c r="EG41" s="369"/>
      <c r="EH41" s="369"/>
      <c r="EI41" s="369"/>
      <c r="EJ41" s="369"/>
      <c r="EK41" s="369"/>
      <c r="EL41" s="369"/>
      <c r="EM41" s="369"/>
      <c r="EN41" s="369"/>
      <c r="EO41" s="369"/>
      <c r="EP41" s="369"/>
      <c r="EQ41" s="369"/>
      <c r="ER41" s="369"/>
      <c r="ES41" s="369"/>
      <c r="ET41" s="369"/>
      <c r="EU41" s="369"/>
      <c r="EV41" s="369"/>
      <c r="EW41" s="369"/>
      <c r="EX41" s="369"/>
      <c r="EY41" s="369"/>
      <c r="EZ41" s="369"/>
      <c r="FA41" s="369"/>
      <c r="FB41" s="369"/>
      <c r="FC41" s="369"/>
      <c r="FD41" s="369"/>
      <c r="FE41" s="369"/>
      <c r="FF41" s="369"/>
      <c r="FG41" s="369"/>
      <c r="FH41" s="369"/>
      <c r="FI41" s="369"/>
      <c r="FJ41" s="369"/>
      <c r="FK41" s="369"/>
      <c r="FL41" s="369"/>
      <c r="FM41" s="369"/>
      <c r="FN41" s="369"/>
      <c r="FO41" s="369"/>
      <c r="FP41" s="369"/>
      <c r="FQ41" s="369"/>
      <c r="FR41" s="369"/>
      <c r="FS41" s="369"/>
      <c r="FT41" s="369"/>
      <c r="FU41" s="369"/>
      <c r="FV41" s="369"/>
      <c r="FW41" s="369"/>
      <c r="FX41" s="369"/>
      <c r="FY41" s="369"/>
      <c r="FZ41" s="369"/>
      <c r="GA41" s="369"/>
      <c r="GB41" s="369"/>
      <c r="GC41" s="369"/>
      <c r="GD41" s="369"/>
      <c r="GE41" s="369"/>
      <c r="GF41" s="369"/>
      <c r="GG41" s="369"/>
      <c r="GH41" s="369"/>
      <c r="GI41" s="369"/>
      <c r="GJ41" s="369"/>
      <c r="GK41" s="369"/>
      <c r="GL41" s="369"/>
      <c r="GM41" s="369"/>
      <c r="GN41" s="369"/>
      <c r="GO41" s="369"/>
      <c r="GP41" s="369"/>
      <c r="GQ41" s="369"/>
      <c r="GR41" s="369"/>
      <c r="GS41" s="369"/>
      <c r="GT41" s="369"/>
      <c r="GU41" s="369"/>
      <c r="GV41" s="369"/>
      <c r="GW41" s="369"/>
      <c r="GX41" s="369"/>
      <c r="GY41" s="369"/>
      <c r="GZ41" s="369"/>
      <c r="HA41" s="369"/>
      <c r="HB41" s="369"/>
      <c r="HC41" s="369"/>
      <c r="HD41" s="369"/>
      <c r="HE41" s="369"/>
      <c r="HF41" s="369"/>
      <c r="HG41" s="369"/>
      <c r="HH41" s="369"/>
      <c r="HI41" s="369"/>
      <c r="HJ41" s="369"/>
      <c r="HK41" s="369"/>
      <c r="HL41" s="369"/>
      <c r="HM41" s="369"/>
      <c r="HN41" s="369"/>
      <c r="HO41" s="369"/>
      <c r="HP41" s="369"/>
      <c r="HQ41" s="369"/>
      <c r="HR41" s="369"/>
      <c r="HS41" s="369"/>
      <c r="HT41" s="369"/>
      <c r="HU41" s="369"/>
      <c r="HV41" s="369"/>
      <c r="HW41" s="369"/>
      <c r="HX41" s="369"/>
      <c r="HY41" s="369"/>
      <c r="HZ41" s="369"/>
      <c r="IA41" s="369"/>
      <c r="IB41" s="369"/>
      <c r="IC41" s="369"/>
    </row>
    <row r="42" spans="1:237" s="370" customFormat="1" ht="199.5" customHeight="1" x14ac:dyDescent="0.2">
      <c r="A42" s="354">
        <f t="shared" si="0"/>
        <v>36</v>
      </c>
      <c r="B42" s="316" t="s">
        <v>90</v>
      </c>
      <c r="C42" s="396">
        <v>31202</v>
      </c>
      <c r="D42" s="357" t="s">
        <v>210</v>
      </c>
      <c r="E42" s="485">
        <v>312020901</v>
      </c>
      <c r="F42" s="486" t="s">
        <v>94</v>
      </c>
      <c r="G42" s="363" t="s">
        <v>81</v>
      </c>
      <c r="H42" s="487" t="s">
        <v>28</v>
      </c>
      <c r="I42" s="338">
        <v>200000000</v>
      </c>
      <c r="J42" s="338"/>
      <c r="K42" s="488">
        <v>42480</v>
      </c>
      <c r="L42" s="488">
        <f>K42+60</f>
        <v>42540</v>
      </c>
      <c r="M42" s="488">
        <f>L42+5</f>
        <v>42545</v>
      </c>
      <c r="N42" s="489">
        <v>60</v>
      </c>
      <c r="O42" s="488">
        <f>M42+N42</f>
        <v>42605</v>
      </c>
      <c r="P42" s="363" t="s">
        <v>92</v>
      </c>
      <c r="Q42" s="490" t="s">
        <v>598</v>
      </c>
      <c r="R42" s="365" t="s">
        <v>93</v>
      </c>
      <c r="S42" s="366" t="s">
        <v>333</v>
      </c>
      <c r="T42" s="366" t="s">
        <v>608</v>
      </c>
      <c r="U42" s="366" t="s">
        <v>609</v>
      </c>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369"/>
      <c r="BC42" s="369"/>
      <c r="BD42" s="369"/>
      <c r="BE42" s="369"/>
      <c r="BF42" s="369"/>
      <c r="BG42" s="369"/>
      <c r="BH42" s="369"/>
      <c r="BI42" s="369"/>
      <c r="BJ42" s="369"/>
      <c r="BK42" s="369"/>
      <c r="BL42" s="369"/>
      <c r="BM42" s="369"/>
      <c r="BN42" s="369"/>
      <c r="BO42" s="369"/>
      <c r="BP42" s="369"/>
      <c r="BQ42" s="369"/>
      <c r="BR42" s="369"/>
      <c r="BS42" s="369"/>
      <c r="BT42" s="369"/>
      <c r="BU42" s="369"/>
      <c r="BV42" s="369"/>
      <c r="BW42" s="369"/>
      <c r="BX42" s="369"/>
      <c r="BY42" s="369"/>
      <c r="BZ42" s="369"/>
      <c r="CA42" s="369"/>
      <c r="CB42" s="369"/>
      <c r="CC42" s="369"/>
      <c r="CD42" s="369"/>
      <c r="CE42" s="369"/>
      <c r="CF42" s="369"/>
      <c r="CG42" s="369"/>
      <c r="CH42" s="369"/>
      <c r="CI42" s="369"/>
      <c r="CJ42" s="369"/>
      <c r="CK42" s="369"/>
      <c r="CL42" s="369"/>
      <c r="CM42" s="369"/>
      <c r="CN42" s="369"/>
      <c r="CO42" s="369"/>
      <c r="CP42" s="369"/>
      <c r="CQ42" s="369"/>
      <c r="CR42" s="369"/>
      <c r="CS42" s="369"/>
      <c r="CT42" s="369"/>
      <c r="CU42" s="369"/>
      <c r="CV42" s="369"/>
      <c r="CW42" s="369"/>
      <c r="CX42" s="369"/>
      <c r="CY42" s="369"/>
      <c r="CZ42" s="369"/>
      <c r="DA42" s="369"/>
      <c r="DB42" s="369"/>
      <c r="DC42" s="369"/>
      <c r="DD42" s="369"/>
      <c r="DE42" s="369"/>
      <c r="DF42" s="369"/>
      <c r="DG42" s="369"/>
      <c r="DH42" s="369"/>
      <c r="DI42" s="369"/>
      <c r="DJ42" s="369"/>
      <c r="DK42" s="369"/>
      <c r="DL42" s="369"/>
      <c r="DM42" s="369"/>
      <c r="DN42" s="369"/>
      <c r="DO42" s="369"/>
      <c r="DP42" s="369"/>
      <c r="DQ42" s="369"/>
      <c r="DR42" s="369"/>
      <c r="DS42" s="369"/>
      <c r="DT42" s="369"/>
      <c r="DU42" s="369"/>
      <c r="DV42" s="369"/>
      <c r="DW42" s="369"/>
      <c r="DX42" s="369"/>
      <c r="DY42" s="369"/>
      <c r="DZ42" s="369"/>
      <c r="EA42" s="369"/>
      <c r="EB42" s="369"/>
      <c r="EC42" s="369"/>
      <c r="ED42" s="369"/>
      <c r="EE42" s="369"/>
      <c r="EF42" s="369"/>
      <c r="EG42" s="369"/>
      <c r="EH42" s="369"/>
      <c r="EI42" s="369"/>
      <c r="EJ42" s="369"/>
      <c r="EK42" s="369"/>
      <c r="EL42" s="369"/>
      <c r="EM42" s="369"/>
      <c r="EN42" s="369"/>
      <c r="EO42" s="369"/>
      <c r="EP42" s="369"/>
      <c r="EQ42" s="369"/>
      <c r="ER42" s="369"/>
      <c r="ES42" s="369"/>
      <c r="ET42" s="369"/>
      <c r="EU42" s="369"/>
      <c r="EV42" s="369"/>
      <c r="EW42" s="369"/>
      <c r="EX42" s="369"/>
      <c r="EY42" s="369"/>
      <c r="EZ42" s="369"/>
      <c r="FA42" s="369"/>
      <c r="FB42" s="369"/>
      <c r="FC42" s="369"/>
      <c r="FD42" s="369"/>
      <c r="FE42" s="369"/>
      <c r="FF42" s="369"/>
      <c r="FG42" s="369"/>
      <c r="FH42" s="369"/>
      <c r="FI42" s="369"/>
      <c r="FJ42" s="369"/>
      <c r="FK42" s="369"/>
      <c r="FL42" s="369"/>
      <c r="FM42" s="369"/>
      <c r="FN42" s="369"/>
      <c r="FO42" s="369"/>
      <c r="FP42" s="369"/>
      <c r="FQ42" s="369"/>
      <c r="FR42" s="369"/>
      <c r="FS42" s="369"/>
      <c r="FT42" s="369"/>
      <c r="FU42" s="369"/>
      <c r="FV42" s="369"/>
      <c r="FW42" s="369"/>
      <c r="FX42" s="369"/>
      <c r="FY42" s="369"/>
      <c r="FZ42" s="369"/>
      <c r="GA42" s="369"/>
      <c r="GB42" s="369"/>
      <c r="GC42" s="369"/>
      <c r="GD42" s="369"/>
      <c r="GE42" s="369"/>
      <c r="GF42" s="369"/>
      <c r="GG42" s="369"/>
      <c r="GH42" s="369"/>
      <c r="GI42" s="369"/>
      <c r="GJ42" s="369"/>
      <c r="GK42" s="369"/>
      <c r="GL42" s="369"/>
      <c r="GM42" s="369"/>
      <c r="GN42" s="369"/>
      <c r="GO42" s="369"/>
      <c r="GP42" s="369"/>
      <c r="GQ42" s="369"/>
      <c r="GR42" s="369"/>
      <c r="GS42" s="369"/>
      <c r="GT42" s="369"/>
      <c r="GU42" s="369"/>
      <c r="GV42" s="369"/>
      <c r="GW42" s="369"/>
      <c r="GX42" s="369"/>
      <c r="GY42" s="369"/>
      <c r="GZ42" s="369"/>
      <c r="HA42" s="369"/>
      <c r="HB42" s="369"/>
      <c r="HC42" s="369"/>
      <c r="HD42" s="369"/>
      <c r="HE42" s="369"/>
      <c r="HF42" s="369"/>
      <c r="HG42" s="369"/>
      <c r="HH42" s="369"/>
      <c r="HI42" s="369"/>
      <c r="HJ42" s="369"/>
      <c r="HK42" s="369"/>
      <c r="HL42" s="369"/>
      <c r="HM42" s="369"/>
      <c r="HN42" s="369"/>
      <c r="HO42" s="369"/>
      <c r="HP42" s="369"/>
      <c r="HQ42" s="369"/>
      <c r="HR42" s="369"/>
      <c r="HS42" s="369"/>
      <c r="HT42" s="369"/>
      <c r="HU42" s="369"/>
      <c r="HV42" s="369"/>
      <c r="HW42" s="369"/>
      <c r="HX42" s="369"/>
      <c r="HY42" s="369"/>
      <c r="HZ42" s="369"/>
      <c r="IA42" s="369"/>
      <c r="IB42" s="369"/>
      <c r="IC42" s="369"/>
    </row>
    <row r="43" spans="1:237" s="370" customFormat="1" ht="197.25" customHeight="1" x14ac:dyDescent="0.2">
      <c r="A43" s="354">
        <f t="shared" si="0"/>
        <v>37</v>
      </c>
      <c r="B43" s="316" t="s">
        <v>90</v>
      </c>
      <c r="C43" s="396">
        <v>31202</v>
      </c>
      <c r="D43" s="357" t="s">
        <v>210</v>
      </c>
      <c r="E43" s="485">
        <v>312020901</v>
      </c>
      <c r="F43" s="486" t="s">
        <v>94</v>
      </c>
      <c r="G43" s="363" t="s">
        <v>600</v>
      </c>
      <c r="H43" s="470" t="s">
        <v>589</v>
      </c>
      <c r="I43" s="338">
        <v>76250000</v>
      </c>
      <c r="J43" s="338"/>
      <c r="K43" s="488">
        <v>42475</v>
      </c>
      <c r="L43" s="488">
        <f>K43+60</f>
        <v>42535</v>
      </c>
      <c r="M43" s="488">
        <f>L43+5</f>
        <v>42540</v>
      </c>
      <c r="N43" s="489">
        <v>30</v>
      </c>
      <c r="O43" s="488">
        <f>M43+N43</f>
        <v>42570</v>
      </c>
      <c r="P43" s="348" t="s">
        <v>92</v>
      </c>
      <c r="Q43" s="490" t="s">
        <v>605</v>
      </c>
      <c r="R43" s="474" t="s">
        <v>588</v>
      </c>
      <c r="S43" s="366" t="s">
        <v>333</v>
      </c>
      <c r="T43" s="422" t="s">
        <v>775</v>
      </c>
      <c r="U43" s="366" t="s">
        <v>296</v>
      </c>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369"/>
      <c r="BA43" s="369"/>
      <c r="BB43" s="369"/>
      <c r="BC43" s="369"/>
      <c r="BD43" s="369"/>
      <c r="BE43" s="369"/>
      <c r="BF43" s="369"/>
      <c r="BG43" s="369"/>
      <c r="BH43" s="369"/>
      <c r="BI43" s="369"/>
      <c r="BJ43" s="369"/>
      <c r="BK43" s="369"/>
      <c r="BL43" s="369"/>
      <c r="BM43" s="369"/>
      <c r="BN43" s="369"/>
      <c r="BO43" s="369"/>
      <c r="BP43" s="369"/>
      <c r="BQ43" s="369"/>
      <c r="BR43" s="369"/>
      <c r="BS43" s="369"/>
      <c r="BT43" s="369"/>
      <c r="BU43" s="369"/>
      <c r="BV43" s="369"/>
      <c r="BW43" s="369"/>
      <c r="BX43" s="369"/>
      <c r="BY43" s="369"/>
      <c r="BZ43" s="369"/>
      <c r="CA43" s="369"/>
      <c r="CB43" s="369"/>
      <c r="CC43" s="369"/>
      <c r="CD43" s="369"/>
      <c r="CE43" s="369"/>
      <c r="CF43" s="369"/>
      <c r="CG43" s="369"/>
      <c r="CH43" s="369"/>
      <c r="CI43" s="369"/>
      <c r="CJ43" s="369"/>
      <c r="CK43" s="369"/>
      <c r="CL43" s="369"/>
      <c r="CM43" s="369"/>
      <c r="CN43" s="369"/>
      <c r="CO43" s="369"/>
      <c r="CP43" s="369"/>
      <c r="CQ43" s="369"/>
      <c r="CR43" s="369"/>
      <c r="CS43" s="369"/>
      <c r="CT43" s="369"/>
      <c r="CU43" s="369"/>
      <c r="CV43" s="369"/>
      <c r="CW43" s="369"/>
      <c r="CX43" s="369"/>
      <c r="CY43" s="369"/>
      <c r="CZ43" s="369"/>
      <c r="DA43" s="369"/>
      <c r="DB43" s="369"/>
      <c r="DC43" s="369"/>
      <c r="DD43" s="369"/>
      <c r="DE43" s="369"/>
      <c r="DF43" s="369"/>
      <c r="DG43" s="369"/>
      <c r="DH43" s="369"/>
      <c r="DI43" s="369"/>
      <c r="DJ43" s="369"/>
      <c r="DK43" s="369"/>
      <c r="DL43" s="369"/>
      <c r="DM43" s="369"/>
      <c r="DN43" s="369"/>
      <c r="DO43" s="369"/>
      <c r="DP43" s="369"/>
      <c r="DQ43" s="369"/>
      <c r="DR43" s="369"/>
      <c r="DS43" s="369"/>
      <c r="DT43" s="369"/>
      <c r="DU43" s="369"/>
      <c r="DV43" s="369"/>
      <c r="DW43" s="369"/>
      <c r="DX43" s="369"/>
      <c r="DY43" s="369"/>
      <c r="DZ43" s="369"/>
      <c r="EA43" s="369"/>
      <c r="EB43" s="369"/>
      <c r="EC43" s="369"/>
      <c r="ED43" s="369"/>
      <c r="EE43" s="369"/>
      <c r="EF43" s="369"/>
      <c r="EG43" s="369"/>
      <c r="EH43" s="369"/>
      <c r="EI43" s="369"/>
      <c r="EJ43" s="369"/>
      <c r="EK43" s="369"/>
      <c r="EL43" s="369"/>
      <c r="EM43" s="369"/>
      <c r="EN43" s="369"/>
      <c r="EO43" s="369"/>
      <c r="EP43" s="369"/>
      <c r="EQ43" s="369"/>
      <c r="ER43" s="369"/>
      <c r="ES43" s="369"/>
      <c r="ET43" s="369"/>
      <c r="EU43" s="369"/>
      <c r="EV43" s="369"/>
      <c r="EW43" s="369"/>
      <c r="EX43" s="369"/>
      <c r="EY43" s="369"/>
      <c r="EZ43" s="369"/>
      <c r="FA43" s="369"/>
      <c r="FB43" s="369"/>
      <c r="FC43" s="369"/>
      <c r="FD43" s="369"/>
      <c r="FE43" s="369"/>
      <c r="FF43" s="369"/>
      <c r="FG43" s="369"/>
      <c r="FH43" s="369"/>
      <c r="FI43" s="369"/>
      <c r="FJ43" s="369"/>
      <c r="FK43" s="369"/>
      <c r="FL43" s="369"/>
      <c r="FM43" s="369"/>
      <c r="FN43" s="369"/>
      <c r="FO43" s="369"/>
      <c r="FP43" s="369"/>
      <c r="FQ43" s="369"/>
      <c r="FR43" s="369"/>
      <c r="FS43" s="369"/>
      <c r="FT43" s="369"/>
      <c r="FU43" s="369"/>
      <c r="FV43" s="369"/>
      <c r="FW43" s="369"/>
      <c r="FX43" s="369"/>
      <c r="FY43" s="369"/>
      <c r="FZ43" s="369"/>
      <c r="GA43" s="369"/>
      <c r="GB43" s="369"/>
      <c r="GC43" s="369"/>
      <c r="GD43" s="369"/>
      <c r="GE43" s="369"/>
      <c r="GF43" s="369"/>
      <c r="GG43" s="369"/>
      <c r="GH43" s="369"/>
      <c r="GI43" s="369"/>
      <c r="GJ43" s="369"/>
      <c r="GK43" s="369"/>
      <c r="GL43" s="369"/>
      <c r="GM43" s="369"/>
      <c r="GN43" s="369"/>
      <c r="GO43" s="369"/>
      <c r="GP43" s="369"/>
      <c r="GQ43" s="369"/>
      <c r="GR43" s="369"/>
      <c r="GS43" s="369"/>
      <c r="GT43" s="369"/>
      <c r="GU43" s="369"/>
      <c r="GV43" s="369"/>
      <c r="GW43" s="369"/>
      <c r="GX43" s="369"/>
      <c r="GY43" s="369"/>
      <c r="GZ43" s="369"/>
      <c r="HA43" s="369"/>
      <c r="HB43" s="369"/>
      <c r="HC43" s="369"/>
      <c r="HD43" s="369"/>
      <c r="HE43" s="369"/>
      <c r="HF43" s="369"/>
      <c r="HG43" s="369"/>
      <c r="HH43" s="369"/>
      <c r="HI43" s="369"/>
      <c r="HJ43" s="369"/>
      <c r="HK43" s="369"/>
      <c r="HL43" s="369"/>
      <c r="HM43" s="369"/>
      <c r="HN43" s="369"/>
      <c r="HO43" s="369"/>
      <c r="HP43" s="369"/>
      <c r="HQ43" s="369"/>
      <c r="HR43" s="369"/>
      <c r="HS43" s="369"/>
      <c r="HT43" s="369"/>
      <c r="HU43" s="369"/>
      <c r="HV43" s="369"/>
      <c r="HW43" s="369"/>
      <c r="HX43" s="369"/>
      <c r="HY43" s="369"/>
      <c r="HZ43" s="369"/>
      <c r="IA43" s="369"/>
      <c r="IB43" s="369"/>
      <c r="IC43" s="369"/>
    </row>
    <row r="44" spans="1:237" s="370" customFormat="1" ht="117" customHeight="1" x14ac:dyDescent="0.2">
      <c r="A44" s="354">
        <f t="shared" si="0"/>
        <v>38</v>
      </c>
      <c r="B44" s="487" t="s">
        <v>95</v>
      </c>
      <c r="C44" s="491" t="s">
        <v>142</v>
      </c>
      <c r="D44" s="357" t="s">
        <v>104</v>
      </c>
      <c r="E44" s="472">
        <v>311020301</v>
      </c>
      <c r="F44" s="359" t="s">
        <v>80</v>
      </c>
      <c r="G44" s="360" t="s">
        <v>81</v>
      </c>
      <c r="H44" s="316" t="s">
        <v>217</v>
      </c>
      <c r="I44" s="340">
        <v>6781360</v>
      </c>
      <c r="J44" s="340">
        <v>6781360</v>
      </c>
      <c r="K44" s="492">
        <v>42387</v>
      </c>
      <c r="L44" s="492">
        <v>42417</v>
      </c>
      <c r="M44" s="492">
        <v>42457</v>
      </c>
      <c r="N44" s="354" t="s">
        <v>488</v>
      </c>
      <c r="O44" s="492">
        <v>42460</v>
      </c>
      <c r="P44" s="397" t="s">
        <v>489</v>
      </c>
      <c r="Q44" s="364" t="s">
        <v>486</v>
      </c>
      <c r="R44" s="474" t="s">
        <v>330</v>
      </c>
      <c r="S44" s="366" t="s">
        <v>329</v>
      </c>
      <c r="T44" s="422" t="s">
        <v>487</v>
      </c>
      <c r="U44" s="366" t="s">
        <v>303</v>
      </c>
      <c r="V44" s="369"/>
      <c r="W44" s="369"/>
      <c r="X44" s="401"/>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369"/>
      <c r="BE44" s="369"/>
      <c r="BF44" s="369"/>
      <c r="BG44" s="369"/>
      <c r="BH44" s="369"/>
      <c r="BI44" s="369"/>
      <c r="BJ44" s="369"/>
      <c r="BK44" s="369"/>
      <c r="BL44" s="369"/>
      <c r="BM44" s="369"/>
      <c r="BN44" s="369"/>
      <c r="BO44" s="369"/>
      <c r="BP44" s="369"/>
      <c r="BQ44" s="369"/>
      <c r="BR44" s="369"/>
      <c r="BS44" s="369"/>
      <c r="BT44" s="369"/>
      <c r="BU44" s="369"/>
      <c r="BV44" s="369"/>
      <c r="BW44" s="369"/>
      <c r="BX44" s="369"/>
      <c r="BY44" s="369"/>
      <c r="BZ44" s="369"/>
      <c r="CA44" s="369"/>
      <c r="CB44" s="369"/>
      <c r="CC44" s="369"/>
      <c r="CD44" s="369"/>
      <c r="CE44" s="369"/>
      <c r="CF44" s="369"/>
      <c r="CG44" s="369"/>
      <c r="CH44" s="369"/>
      <c r="CI44" s="369"/>
      <c r="CJ44" s="369"/>
      <c r="CK44" s="369"/>
      <c r="CL44" s="369"/>
      <c r="CM44" s="369"/>
      <c r="CN44" s="369"/>
      <c r="CO44" s="369"/>
      <c r="CP44" s="369"/>
      <c r="CQ44" s="369"/>
      <c r="CR44" s="369"/>
      <c r="CS44" s="369"/>
      <c r="CT44" s="369"/>
      <c r="CU44" s="369"/>
      <c r="CV44" s="369"/>
      <c r="CW44" s="369"/>
      <c r="CX44" s="369"/>
      <c r="CY44" s="369"/>
      <c r="CZ44" s="369"/>
      <c r="DA44" s="369"/>
      <c r="DB44" s="369"/>
      <c r="DC44" s="369"/>
      <c r="DD44" s="369"/>
      <c r="DE44" s="369"/>
      <c r="DF44" s="369"/>
      <c r="DG44" s="369"/>
      <c r="DH44" s="369"/>
      <c r="DI44" s="369"/>
      <c r="DJ44" s="369"/>
      <c r="DK44" s="369"/>
      <c r="DL44" s="369"/>
      <c r="DM44" s="369"/>
      <c r="DN44" s="369"/>
      <c r="DO44" s="369"/>
      <c r="DP44" s="369"/>
      <c r="DQ44" s="369"/>
      <c r="DR44" s="369"/>
      <c r="DS44" s="369"/>
      <c r="DT44" s="369"/>
      <c r="DU44" s="369"/>
      <c r="DV44" s="369"/>
      <c r="DW44" s="369"/>
      <c r="DX44" s="369"/>
      <c r="DY44" s="369"/>
      <c r="DZ44" s="369"/>
      <c r="EA44" s="369"/>
      <c r="EB44" s="369"/>
      <c r="EC44" s="369"/>
      <c r="ED44" s="369"/>
      <c r="EE44" s="369"/>
      <c r="EF44" s="369"/>
      <c r="EG44" s="369"/>
      <c r="EH44" s="369"/>
      <c r="EI44" s="369"/>
      <c r="EJ44" s="369"/>
      <c r="EK44" s="369"/>
      <c r="EL44" s="369"/>
      <c r="EM44" s="369"/>
      <c r="EN44" s="369"/>
      <c r="EO44" s="369"/>
      <c r="EP44" s="369"/>
      <c r="EQ44" s="369"/>
      <c r="ER44" s="369"/>
      <c r="ES44" s="369"/>
      <c r="ET44" s="369"/>
      <c r="EU44" s="369"/>
      <c r="EV44" s="369"/>
      <c r="EW44" s="369"/>
      <c r="EX44" s="369"/>
      <c r="EY44" s="369"/>
      <c r="EZ44" s="369"/>
      <c r="FA44" s="369"/>
      <c r="FB44" s="369"/>
      <c r="FC44" s="369"/>
      <c r="FD44" s="369"/>
      <c r="FE44" s="369"/>
      <c r="FF44" s="369"/>
      <c r="FG44" s="369"/>
      <c r="FH44" s="369"/>
      <c r="FI44" s="369"/>
      <c r="FJ44" s="369"/>
      <c r="FK44" s="369"/>
      <c r="FL44" s="369"/>
      <c r="FM44" s="369"/>
      <c r="FN44" s="369"/>
      <c r="FO44" s="369"/>
      <c r="FP44" s="369"/>
      <c r="FQ44" s="369"/>
      <c r="FR44" s="369"/>
      <c r="FS44" s="369"/>
      <c r="FT44" s="369"/>
      <c r="FU44" s="369"/>
      <c r="FV44" s="369"/>
      <c r="FW44" s="369"/>
      <c r="FX44" s="369"/>
      <c r="FY44" s="369"/>
      <c r="FZ44" s="369"/>
      <c r="GA44" s="369"/>
      <c r="GB44" s="369"/>
      <c r="GC44" s="369"/>
      <c r="GD44" s="369"/>
      <c r="GE44" s="369"/>
      <c r="GF44" s="369"/>
      <c r="GG44" s="369"/>
      <c r="GH44" s="369"/>
      <c r="GI44" s="369"/>
      <c r="GJ44" s="369"/>
      <c r="GK44" s="369"/>
      <c r="GL44" s="369"/>
      <c r="GM44" s="369"/>
      <c r="GN44" s="369"/>
      <c r="GO44" s="369"/>
      <c r="GP44" s="369"/>
      <c r="GQ44" s="369"/>
      <c r="GR44" s="369"/>
      <c r="GS44" s="369"/>
      <c r="GT44" s="369"/>
      <c r="GU44" s="369"/>
      <c r="GV44" s="369"/>
      <c r="GW44" s="369"/>
      <c r="GX44" s="369"/>
      <c r="GY44" s="369"/>
      <c r="GZ44" s="369"/>
      <c r="HA44" s="369"/>
      <c r="HB44" s="369"/>
      <c r="HC44" s="369"/>
      <c r="HD44" s="369"/>
      <c r="HE44" s="369"/>
      <c r="HF44" s="369"/>
      <c r="HG44" s="369"/>
      <c r="HH44" s="369"/>
      <c r="HI44" s="369"/>
      <c r="HJ44" s="369"/>
      <c r="HK44" s="369"/>
      <c r="HL44" s="369"/>
      <c r="HM44" s="369"/>
      <c r="HN44" s="369"/>
      <c r="HO44" s="369"/>
      <c r="HP44" s="369"/>
      <c r="HQ44" s="369"/>
      <c r="HR44" s="369"/>
      <c r="HS44" s="369"/>
      <c r="HT44" s="369"/>
      <c r="HU44" s="369"/>
      <c r="HV44" s="369"/>
      <c r="HW44" s="369"/>
      <c r="HX44" s="369"/>
      <c r="HY44" s="369"/>
      <c r="HZ44" s="369"/>
      <c r="IA44" s="369"/>
      <c r="IB44" s="369"/>
      <c r="IC44" s="369"/>
    </row>
    <row r="45" spans="1:237" s="412" customFormat="1" ht="189" customHeight="1" x14ac:dyDescent="0.2">
      <c r="A45" s="354">
        <f t="shared" si="0"/>
        <v>39</v>
      </c>
      <c r="B45" s="316" t="s">
        <v>96</v>
      </c>
      <c r="C45" s="396">
        <v>33</v>
      </c>
      <c r="D45" s="316" t="s">
        <v>24</v>
      </c>
      <c r="E45" s="406" t="s">
        <v>97</v>
      </c>
      <c r="F45" s="348" t="s">
        <v>98</v>
      </c>
      <c r="G45" s="406" t="s">
        <v>559</v>
      </c>
      <c r="H45" s="396" t="s">
        <v>63</v>
      </c>
      <c r="I45" s="338">
        <f>+J45</f>
        <v>220024160</v>
      </c>
      <c r="J45" s="338">
        <v>220024160</v>
      </c>
      <c r="K45" s="341">
        <v>42459</v>
      </c>
      <c r="L45" s="413">
        <v>42493</v>
      </c>
      <c r="M45" s="413">
        <v>42500</v>
      </c>
      <c r="N45" s="362">
        <v>90</v>
      </c>
      <c r="O45" s="413">
        <v>42591</v>
      </c>
      <c r="P45" s="417">
        <v>81112502</v>
      </c>
      <c r="Q45" s="418" t="s">
        <v>558</v>
      </c>
      <c r="R45" s="419" t="s">
        <v>781</v>
      </c>
      <c r="S45" s="409" t="s">
        <v>331</v>
      </c>
      <c r="T45" s="317" t="s">
        <v>782</v>
      </c>
      <c r="U45" s="368" t="s">
        <v>303</v>
      </c>
      <c r="V45" s="411"/>
      <c r="W45" s="411"/>
      <c r="X45" s="411"/>
      <c r="Y45" s="411"/>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411"/>
      <c r="DA45" s="411"/>
      <c r="DB45" s="411"/>
      <c r="DC45" s="411"/>
      <c r="DD45" s="411"/>
      <c r="DE45" s="411"/>
      <c r="DF45" s="411"/>
      <c r="DG45" s="411"/>
      <c r="DH45" s="411"/>
      <c r="DI45" s="411"/>
      <c r="DJ45" s="411"/>
      <c r="DK45" s="411"/>
      <c r="DL45" s="411"/>
      <c r="DM45" s="411"/>
      <c r="DN45" s="411"/>
      <c r="DO45" s="411"/>
      <c r="DP45" s="411"/>
      <c r="DQ45" s="411"/>
      <c r="DR45" s="411"/>
      <c r="DS45" s="411"/>
      <c r="DT45" s="411"/>
      <c r="DU45" s="411"/>
      <c r="DV45" s="411"/>
      <c r="DW45" s="411"/>
      <c r="DX45" s="411"/>
      <c r="DY45" s="411"/>
      <c r="DZ45" s="411"/>
      <c r="EA45" s="411"/>
      <c r="EB45" s="411"/>
      <c r="EC45" s="411"/>
      <c r="ED45" s="411"/>
      <c r="EE45" s="411"/>
      <c r="EF45" s="411"/>
      <c r="EG45" s="411"/>
      <c r="EH45" s="411"/>
      <c r="EI45" s="411"/>
      <c r="EJ45" s="411"/>
      <c r="EK45" s="411"/>
      <c r="EL45" s="411"/>
      <c r="EM45" s="411"/>
      <c r="EN45" s="411"/>
      <c r="EO45" s="411"/>
      <c r="EP45" s="411"/>
      <c r="EQ45" s="411"/>
      <c r="ER45" s="411"/>
      <c r="ES45" s="411"/>
      <c r="ET45" s="411"/>
      <c r="EU45" s="411"/>
      <c r="EV45" s="411"/>
      <c r="EW45" s="411"/>
      <c r="EX45" s="411"/>
      <c r="EY45" s="411"/>
      <c r="EZ45" s="411"/>
      <c r="FA45" s="411"/>
      <c r="FB45" s="411"/>
      <c r="FC45" s="411"/>
      <c r="FD45" s="411"/>
      <c r="FE45" s="411"/>
      <c r="FF45" s="411"/>
      <c r="FG45" s="411"/>
      <c r="FH45" s="411"/>
      <c r="FI45" s="411"/>
      <c r="FJ45" s="411"/>
      <c r="FK45" s="411"/>
      <c r="FL45" s="411"/>
      <c r="FM45" s="411"/>
      <c r="FN45" s="411"/>
      <c r="FO45" s="411"/>
      <c r="FP45" s="411"/>
      <c r="FQ45" s="411"/>
      <c r="FR45" s="411"/>
      <c r="FS45" s="411"/>
      <c r="FT45" s="411"/>
      <c r="FU45" s="411"/>
      <c r="FV45" s="411"/>
      <c r="FW45" s="411"/>
      <c r="FX45" s="411"/>
      <c r="FY45" s="411"/>
      <c r="FZ45" s="411"/>
      <c r="GA45" s="411"/>
      <c r="GB45" s="411"/>
      <c r="GC45" s="411"/>
      <c r="GD45" s="411"/>
      <c r="GE45" s="411"/>
      <c r="GF45" s="411"/>
      <c r="GG45" s="411"/>
      <c r="GH45" s="411"/>
      <c r="GI45" s="411"/>
      <c r="GJ45" s="411"/>
      <c r="GK45" s="411"/>
      <c r="GL45" s="411"/>
      <c r="GM45" s="411"/>
      <c r="GN45" s="411"/>
      <c r="GO45" s="411"/>
      <c r="GP45" s="411"/>
      <c r="GQ45" s="411"/>
      <c r="GR45" s="411"/>
      <c r="GS45" s="411"/>
      <c r="GT45" s="411"/>
      <c r="GU45" s="411"/>
      <c r="GV45" s="411"/>
      <c r="GW45" s="411"/>
      <c r="GX45" s="411"/>
      <c r="GY45" s="411"/>
      <c r="GZ45" s="411"/>
      <c r="HA45" s="411"/>
      <c r="HB45" s="411"/>
      <c r="HC45" s="411"/>
      <c r="HD45" s="411"/>
      <c r="HE45" s="411"/>
      <c r="HF45" s="411"/>
      <c r="HG45" s="411"/>
      <c r="HH45" s="411"/>
      <c r="HI45" s="411"/>
      <c r="HJ45" s="411"/>
      <c r="HK45" s="411"/>
      <c r="HL45" s="411"/>
      <c r="HM45" s="411"/>
      <c r="HN45" s="411"/>
      <c r="HO45" s="411"/>
      <c r="HP45" s="411"/>
      <c r="HQ45" s="411"/>
      <c r="HR45" s="411"/>
      <c r="HS45" s="411"/>
      <c r="HT45" s="411"/>
      <c r="HU45" s="411"/>
      <c r="HV45" s="411"/>
      <c r="HW45" s="411"/>
      <c r="HX45" s="411"/>
      <c r="HY45" s="411"/>
      <c r="HZ45" s="411"/>
      <c r="IA45" s="411"/>
      <c r="IB45" s="411"/>
      <c r="IC45" s="411"/>
    </row>
    <row r="46" spans="1:237" s="412" customFormat="1" ht="186.75" customHeight="1" x14ac:dyDescent="0.2">
      <c r="A46" s="354">
        <f t="shared" si="0"/>
        <v>40</v>
      </c>
      <c r="B46" s="316" t="s">
        <v>96</v>
      </c>
      <c r="C46" s="396">
        <v>33</v>
      </c>
      <c r="D46" s="316" t="s">
        <v>24</v>
      </c>
      <c r="E46" s="406" t="s">
        <v>97</v>
      </c>
      <c r="F46" s="348" t="s">
        <v>98</v>
      </c>
      <c r="G46" s="406" t="s">
        <v>81</v>
      </c>
      <c r="H46" s="396" t="s">
        <v>28</v>
      </c>
      <c r="I46" s="338">
        <v>429565801</v>
      </c>
      <c r="J46" s="338">
        <v>429565801</v>
      </c>
      <c r="K46" s="341">
        <v>42506</v>
      </c>
      <c r="L46" s="413">
        <v>42521</v>
      </c>
      <c r="M46" s="413">
        <v>42526</v>
      </c>
      <c r="N46" s="362">
        <v>210</v>
      </c>
      <c r="O46" s="413">
        <v>42734</v>
      </c>
      <c r="P46" s="426" t="s">
        <v>99</v>
      </c>
      <c r="Q46" s="316" t="s">
        <v>251</v>
      </c>
      <c r="R46" s="427" t="s">
        <v>681</v>
      </c>
      <c r="S46" s="409" t="s">
        <v>331</v>
      </c>
      <c r="T46" s="317" t="s">
        <v>768</v>
      </c>
      <c r="U46" s="368" t="s">
        <v>303</v>
      </c>
      <c r="V46" s="411"/>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c r="EH46" s="411"/>
      <c r="EI46" s="411"/>
      <c r="EJ46" s="411"/>
      <c r="EK46" s="411"/>
      <c r="EL46" s="411"/>
      <c r="EM46" s="411"/>
      <c r="EN46" s="411"/>
      <c r="EO46" s="411"/>
      <c r="EP46" s="411"/>
      <c r="EQ46" s="411"/>
      <c r="ER46" s="411"/>
      <c r="ES46" s="411"/>
      <c r="ET46" s="411"/>
      <c r="EU46" s="411"/>
      <c r="EV46" s="411"/>
      <c r="EW46" s="411"/>
      <c r="EX46" s="411"/>
      <c r="EY46" s="411"/>
      <c r="EZ46" s="411"/>
      <c r="FA46" s="411"/>
      <c r="FB46" s="411"/>
      <c r="FC46" s="411"/>
      <c r="FD46" s="411"/>
      <c r="FE46" s="411"/>
      <c r="FF46" s="411"/>
      <c r="FG46" s="411"/>
      <c r="FH46" s="411"/>
      <c r="FI46" s="411"/>
      <c r="FJ46" s="411"/>
      <c r="FK46" s="411"/>
      <c r="FL46" s="411"/>
      <c r="FM46" s="411"/>
      <c r="FN46" s="411"/>
      <c r="FO46" s="411"/>
      <c r="FP46" s="411"/>
      <c r="FQ46" s="411"/>
      <c r="FR46" s="411"/>
      <c r="FS46" s="411"/>
      <c r="FT46" s="411"/>
      <c r="FU46" s="411"/>
      <c r="FV46" s="411"/>
      <c r="FW46" s="411"/>
      <c r="FX46" s="411"/>
      <c r="FY46" s="411"/>
      <c r="FZ46" s="411"/>
      <c r="GA46" s="411"/>
      <c r="GB46" s="411"/>
      <c r="GC46" s="411"/>
      <c r="GD46" s="411"/>
      <c r="GE46" s="411"/>
      <c r="GF46" s="411"/>
      <c r="GG46" s="411"/>
      <c r="GH46" s="411"/>
      <c r="GI46" s="411"/>
      <c r="GJ46" s="411"/>
      <c r="GK46" s="411"/>
      <c r="GL46" s="411"/>
      <c r="GM46" s="411"/>
      <c r="GN46" s="411"/>
      <c r="GO46" s="411"/>
      <c r="GP46" s="411"/>
      <c r="GQ46" s="411"/>
      <c r="GR46" s="411"/>
      <c r="GS46" s="411"/>
      <c r="GT46" s="411"/>
      <c r="GU46" s="411"/>
      <c r="GV46" s="411"/>
      <c r="GW46" s="411"/>
      <c r="GX46" s="411"/>
      <c r="GY46" s="411"/>
      <c r="GZ46" s="411"/>
      <c r="HA46" s="411"/>
      <c r="HB46" s="411"/>
      <c r="HC46" s="411"/>
      <c r="HD46" s="411"/>
      <c r="HE46" s="411"/>
      <c r="HF46" s="411"/>
      <c r="HG46" s="411"/>
      <c r="HH46" s="411"/>
      <c r="HI46" s="411"/>
      <c r="HJ46" s="411"/>
      <c r="HK46" s="411"/>
      <c r="HL46" s="411"/>
      <c r="HM46" s="411"/>
      <c r="HN46" s="411"/>
      <c r="HO46" s="411"/>
      <c r="HP46" s="411"/>
      <c r="HQ46" s="411"/>
      <c r="HR46" s="411"/>
      <c r="HS46" s="411"/>
      <c r="HT46" s="411"/>
      <c r="HU46" s="411"/>
      <c r="HV46" s="411"/>
      <c r="HW46" s="411"/>
      <c r="HX46" s="411"/>
      <c r="HY46" s="411"/>
      <c r="HZ46" s="411"/>
      <c r="IA46" s="411"/>
      <c r="IB46" s="411"/>
      <c r="IC46" s="411"/>
    </row>
    <row r="47" spans="1:237" s="412" customFormat="1" ht="286.5" customHeight="1" x14ac:dyDescent="0.2">
      <c r="A47" s="354">
        <f t="shared" si="0"/>
        <v>41</v>
      </c>
      <c r="B47" s="316" t="s">
        <v>96</v>
      </c>
      <c r="C47" s="396">
        <v>33</v>
      </c>
      <c r="D47" s="316" t="s">
        <v>24</v>
      </c>
      <c r="E47" s="406" t="s">
        <v>97</v>
      </c>
      <c r="F47" s="348" t="s">
        <v>98</v>
      </c>
      <c r="G47" s="406" t="s">
        <v>81</v>
      </c>
      <c r="H47" s="396" t="s">
        <v>28</v>
      </c>
      <c r="I47" s="338">
        <f>198000000-40800000-40800000-40800000-42000000</f>
        <v>33600000</v>
      </c>
      <c r="J47" s="338"/>
      <c r="K47" s="341">
        <v>42490</v>
      </c>
      <c r="L47" s="413">
        <v>42520</v>
      </c>
      <c r="M47" s="413">
        <v>42525</v>
      </c>
      <c r="N47" s="362">
        <v>180</v>
      </c>
      <c r="O47" s="413">
        <v>42825</v>
      </c>
      <c r="P47" s="426" t="s">
        <v>100</v>
      </c>
      <c r="Q47" s="316" t="s">
        <v>617</v>
      </c>
      <c r="R47" s="427" t="s">
        <v>683</v>
      </c>
      <c r="S47" s="409" t="s">
        <v>331</v>
      </c>
      <c r="T47" s="317" t="s">
        <v>689</v>
      </c>
      <c r="U47" s="409" t="s">
        <v>296</v>
      </c>
      <c r="V47" s="428"/>
      <c r="W47" s="429"/>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c r="EH47" s="411"/>
      <c r="EI47" s="411"/>
      <c r="EJ47" s="411"/>
      <c r="EK47" s="411"/>
      <c r="EL47" s="411"/>
      <c r="EM47" s="411"/>
      <c r="EN47" s="411"/>
      <c r="EO47" s="411"/>
      <c r="EP47" s="411"/>
      <c r="EQ47" s="411"/>
      <c r="ER47" s="411"/>
      <c r="ES47" s="411"/>
      <c r="ET47" s="411"/>
      <c r="EU47" s="411"/>
      <c r="EV47" s="411"/>
      <c r="EW47" s="411"/>
      <c r="EX47" s="411"/>
      <c r="EY47" s="411"/>
      <c r="EZ47" s="411"/>
      <c r="FA47" s="411"/>
      <c r="FB47" s="411"/>
      <c r="FC47" s="411"/>
      <c r="FD47" s="411"/>
      <c r="FE47" s="411"/>
      <c r="FF47" s="411"/>
      <c r="FG47" s="411"/>
      <c r="FH47" s="411"/>
      <c r="FI47" s="411"/>
      <c r="FJ47" s="411"/>
      <c r="FK47" s="411"/>
      <c r="FL47" s="411"/>
      <c r="FM47" s="411"/>
      <c r="FN47" s="411"/>
      <c r="FO47" s="411"/>
      <c r="FP47" s="411"/>
      <c r="FQ47" s="411"/>
      <c r="FR47" s="411"/>
      <c r="FS47" s="411"/>
      <c r="FT47" s="411"/>
      <c r="FU47" s="411"/>
      <c r="FV47" s="411"/>
      <c r="FW47" s="411"/>
      <c r="FX47" s="411"/>
      <c r="FY47" s="411"/>
      <c r="FZ47" s="411"/>
      <c r="GA47" s="411"/>
      <c r="GB47" s="411"/>
      <c r="GC47" s="411"/>
      <c r="GD47" s="411"/>
      <c r="GE47" s="411"/>
      <c r="GF47" s="411"/>
      <c r="GG47" s="411"/>
      <c r="GH47" s="411"/>
      <c r="GI47" s="411"/>
      <c r="GJ47" s="411"/>
      <c r="GK47" s="411"/>
      <c r="GL47" s="411"/>
      <c r="GM47" s="411"/>
      <c r="GN47" s="411"/>
      <c r="GO47" s="411"/>
      <c r="GP47" s="411"/>
      <c r="GQ47" s="411"/>
      <c r="GR47" s="411"/>
      <c r="GS47" s="411"/>
      <c r="GT47" s="411"/>
      <c r="GU47" s="411"/>
      <c r="GV47" s="411"/>
      <c r="GW47" s="411"/>
      <c r="GX47" s="411"/>
      <c r="GY47" s="411"/>
      <c r="GZ47" s="411"/>
      <c r="HA47" s="411"/>
      <c r="HB47" s="411"/>
      <c r="HC47" s="411"/>
      <c r="HD47" s="411"/>
      <c r="HE47" s="411"/>
      <c r="HF47" s="411"/>
      <c r="HG47" s="411"/>
      <c r="HH47" s="411"/>
      <c r="HI47" s="411"/>
      <c r="HJ47" s="411"/>
      <c r="HK47" s="411"/>
      <c r="HL47" s="411"/>
      <c r="HM47" s="411"/>
      <c r="HN47" s="411"/>
      <c r="HO47" s="411"/>
      <c r="HP47" s="411"/>
      <c r="HQ47" s="411"/>
      <c r="HR47" s="411"/>
      <c r="HS47" s="411"/>
      <c r="HT47" s="411"/>
      <c r="HU47" s="411"/>
      <c r="HV47" s="411"/>
      <c r="HW47" s="411"/>
      <c r="HX47" s="411"/>
      <c r="HY47" s="411"/>
      <c r="HZ47" s="411"/>
      <c r="IA47" s="411"/>
      <c r="IB47" s="411"/>
      <c r="IC47" s="411"/>
    </row>
    <row r="48" spans="1:237" s="412" customFormat="1" ht="153.75" customHeight="1" x14ac:dyDescent="0.2">
      <c r="A48" s="354">
        <f t="shared" si="0"/>
        <v>42</v>
      </c>
      <c r="B48" s="316" t="s">
        <v>96</v>
      </c>
      <c r="C48" s="396">
        <v>33</v>
      </c>
      <c r="D48" s="316" t="s">
        <v>24</v>
      </c>
      <c r="E48" s="406" t="s">
        <v>97</v>
      </c>
      <c r="F48" s="348" t="s">
        <v>98</v>
      </c>
      <c r="G48" s="406" t="s">
        <v>81</v>
      </c>
      <c r="H48" s="396" t="s">
        <v>28</v>
      </c>
      <c r="I48" s="338">
        <f>6800000*6</f>
        <v>40800000</v>
      </c>
      <c r="J48" s="338">
        <v>40800000</v>
      </c>
      <c r="K48" s="341">
        <v>42506</v>
      </c>
      <c r="L48" s="413">
        <v>42514</v>
      </c>
      <c r="M48" s="413">
        <v>42531</v>
      </c>
      <c r="N48" s="362">
        <v>180</v>
      </c>
      <c r="O48" s="413">
        <v>42713</v>
      </c>
      <c r="P48" s="426" t="s">
        <v>686</v>
      </c>
      <c r="Q48" s="316" t="s">
        <v>684</v>
      </c>
      <c r="R48" s="427" t="s">
        <v>685</v>
      </c>
      <c r="S48" s="409" t="s">
        <v>331</v>
      </c>
      <c r="T48" s="317" t="s">
        <v>791</v>
      </c>
      <c r="U48" s="409" t="s">
        <v>303</v>
      </c>
      <c r="V48" s="428"/>
      <c r="W48" s="429"/>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c r="EH48" s="411"/>
      <c r="EI48" s="411"/>
      <c r="EJ48" s="411"/>
      <c r="EK48" s="411"/>
      <c r="EL48" s="411"/>
      <c r="EM48" s="411"/>
      <c r="EN48" s="411"/>
      <c r="EO48" s="411"/>
      <c r="EP48" s="411"/>
      <c r="EQ48" s="411"/>
      <c r="ER48" s="411"/>
      <c r="ES48" s="411"/>
      <c r="ET48" s="411"/>
      <c r="EU48" s="411"/>
      <c r="EV48" s="411"/>
      <c r="EW48" s="411"/>
      <c r="EX48" s="411"/>
      <c r="EY48" s="411"/>
      <c r="EZ48" s="411"/>
      <c r="FA48" s="411"/>
      <c r="FB48" s="411"/>
      <c r="FC48" s="411"/>
      <c r="FD48" s="411"/>
      <c r="FE48" s="411"/>
      <c r="FF48" s="411"/>
      <c r="FG48" s="411"/>
      <c r="FH48" s="411"/>
      <c r="FI48" s="411"/>
      <c r="FJ48" s="411"/>
      <c r="FK48" s="411"/>
      <c r="FL48" s="411"/>
      <c r="FM48" s="411"/>
      <c r="FN48" s="411"/>
      <c r="FO48" s="411"/>
      <c r="FP48" s="411"/>
      <c r="FQ48" s="411"/>
      <c r="FR48" s="411"/>
      <c r="FS48" s="411"/>
      <c r="FT48" s="411"/>
      <c r="FU48" s="411"/>
      <c r="FV48" s="411"/>
      <c r="FW48" s="411"/>
      <c r="FX48" s="411"/>
      <c r="FY48" s="411"/>
      <c r="FZ48" s="411"/>
      <c r="GA48" s="411"/>
      <c r="GB48" s="411"/>
      <c r="GC48" s="411"/>
      <c r="GD48" s="411"/>
      <c r="GE48" s="411"/>
      <c r="GF48" s="411"/>
      <c r="GG48" s="411"/>
      <c r="GH48" s="411"/>
      <c r="GI48" s="411"/>
      <c r="GJ48" s="411"/>
      <c r="GK48" s="411"/>
      <c r="GL48" s="411"/>
      <c r="GM48" s="411"/>
      <c r="GN48" s="411"/>
      <c r="GO48" s="411"/>
      <c r="GP48" s="411"/>
      <c r="GQ48" s="411"/>
      <c r="GR48" s="411"/>
      <c r="GS48" s="411"/>
      <c r="GT48" s="411"/>
      <c r="GU48" s="411"/>
      <c r="GV48" s="411"/>
      <c r="GW48" s="411"/>
      <c r="GX48" s="411"/>
      <c r="GY48" s="411"/>
      <c r="GZ48" s="411"/>
      <c r="HA48" s="411"/>
      <c r="HB48" s="411"/>
      <c r="HC48" s="411"/>
      <c r="HD48" s="411"/>
      <c r="HE48" s="411"/>
      <c r="HF48" s="411"/>
      <c r="HG48" s="411"/>
      <c r="HH48" s="411"/>
      <c r="HI48" s="411"/>
      <c r="HJ48" s="411"/>
      <c r="HK48" s="411"/>
      <c r="HL48" s="411"/>
      <c r="HM48" s="411"/>
      <c r="HN48" s="411"/>
      <c r="HO48" s="411"/>
      <c r="HP48" s="411"/>
      <c r="HQ48" s="411"/>
      <c r="HR48" s="411"/>
      <c r="HS48" s="411"/>
      <c r="HT48" s="411"/>
      <c r="HU48" s="411"/>
      <c r="HV48" s="411"/>
      <c r="HW48" s="411"/>
      <c r="HX48" s="411"/>
      <c r="HY48" s="411"/>
      <c r="HZ48" s="411"/>
      <c r="IA48" s="411"/>
      <c r="IB48" s="411"/>
      <c r="IC48" s="411"/>
    </row>
    <row r="49" spans="1:237" s="412" customFormat="1" ht="146.25" customHeight="1" x14ac:dyDescent="0.2">
      <c r="A49" s="354">
        <f t="shared" si="0"/>
        <v>43</v>
      </c>
      <c r="B49" s="316" t="s">
        <v>96</v>
      </c>
      <c r="C49" s="396">
        <v>33</v>
      </c>
      <c r="D49" s="316" t="s">
        <v>24</v>
      </c>
      <c r="E49" s="406" t="s">
        <v>97</v>
      </c>
      <c r="F49" s="348" t="s">
        <v>98</v>
      </c>
      <c r="G49" s="406" t="s">
        <v>81</v>
      </c>
      <c r="H49" s="396" t="s">
        <v>28</v>
      </c>
      <c r="I49" s="338">
        <v>42000000</v>
      </c>
      <c r="J49" s="338">
        <v>42000000</v>
      </c>
      <c r="K49" s="341">
        <v>42506</v>
      </c>
      <c r="L49" s="413">
        <v>42521</v>
      </c>
      <c r="M49" s="413">
        <f>L49+5</f>
        <v>42526</v>
      </c>
      <c r="N49" s="362">
        <v>180</v>
      </c>
      <c r="O49" s="413">
        <f>+M49+N49</f>
        <v>42706</v>
      </c>
      <c r="P49" s="426" t="s">
        <v>686</v>
      </c>
      <c r="Q49" s="316" t="s">
        <v>687</v>
      </c>
      <c r="R49" s="427" t="s">
        <v>688</v>
      </c>
      <c r="S49" s="409" t="s">
        <v>331</v>
      </c>
      <c r="T49" s="317" t="s">
        <v>792</v>
      </c>
      <c r="U49" s="409" t="s">
        <v>303</v>
      </c>
      <c r="V49" s="428"/>
      <c r="W49" s="429"/>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c r="FA49" s="411"/>
      <c r="FB49" s="411"/>
      <c r="FC49" s="411"/>
      <c r="FD49" s="411"/>
      <c r="FE49" s="411"/>
      <c r="FF49" s="411"/>
      <c r="FG49" s="411"/>
      <c r="FH49" s="411"/>
      <c r="FI49" s="411"/>
      <c r="FJ49" s="411"/>
      <c r="FK49" s="411"/>
      <c r="FL49" s="411"/>
      <c r="FM49" s="411"/>
      <c r="FN49" s="411"/>
      <c r="FO49" s="411"/>
      <c r="FP49" s="411"/>
      <c r="FQ49" s="411"/>
      <c r="FR49" s="411"/>
      <c r="FS49" s="411"/>
      <c r="FT49" s="411"/>
      <c r="FU49" s="411"/>
      <c r="FV49" s="411"/>
      <c r="FW49" s="411"/>
      <c r="FX49" s="411"/>
      <c r="FY49" s="411"/>
      <c r="FZ49" s="411"/>
      <c r="GA49" s="411"/>
      <c r="GB49" s="411"/>
      <c r="GC49" s="411"/>
      <c r="GD49" s="411"/>
      <c r="GE49" s="411"/>
      <c r="GF49" s="411"/>
      <c r="GG49" s="411"/>
      <c r="GH49" s="411"/>
      <c r="GI49" s="411"/>
      <c r="GJ49" s="411"/>
      <c r="GK49" s="411"/>
      <c r="GL49" s="411"/>
      <c r="GM49" s="411"/>
      <c r="GN49" s="411"/>
      <c r="GO49" s="411"/>
      <c r="GP49" s="411"/>
      <c r="GQ49" s="411"/>
      <c r="GR49" s="411"/>
      <c r="GS49" s="411"/>
      <c r="GT49" s="411"/>
      <c r="GU49" s="411"/>
      <c r="GV49" s="411"/>
      <c r="GW49" s="411"/>
      <c r="GX49" s="411"/>
      <c r="GY49" s="411"/>
      <c r="GZ49" s="411"/>
      <c r="HA49" s="411"/>
      <c r="HB49" s="411"/>
      <c r="HC49" s="411"/>
      <c r="HD49" s="411"/>
      <c r="HE49" s="411"/>
      <c r="HF49" s="411"/>
      <c r="HG49" s="411"/>
      <c r="HH49" s="411"/>
      <c r="HI49" s="411"/>
      <c r="HJ49" s="411"/>
      <c r="HK49" s="411"/>
      <c r="HL49" s="411"/>
      <c r="HM49" s="411"/>
      <c r="HN49" s="411"/>
      <c r="HO49" s="411"/>
      <c r="HP49" s="411"/>
      <c r="HQ49" s="411"/>
      <c r="HR49" s="411"/>
      <c r="HS49" s="411"/>
      <c r="HT49" s="411"/>
      <c r="HU49" s="411"/>
      <c r="HV49" s="411"/>
      <c r="HW49" s="411"/>
      <c r="HX49" s="411"/>
      <c r="HY49" s="411"/>
      <c r="HZ49" s="411"/>
      <c r="IA49" s="411"/>
      <c r="IB49" s="411"/>
      <c r="IC49" s="411"/>
    </row>
    <row r="50" spans="1:237" s="412" customFormat="1" ht="165" x14ac:dyDescent="0.2">
      <c r="A50" s="354">
        <f t="shared" si="0"/>
        <v>44</v>
      </c>
      <c r="B50" s="316" t="s">
        <v>96</v>
      </c>
      <c r="C50" s="396">
        <v>33</v>
      </c>
      <c r="D50" s="316" t="s">
        <v>24</v>
      </c>
      <c r="E50" s="406" t="s">
        <v>97</v>
      </c>
      <c r="F50" s="348" t="s">
        <v>98</v>
      </c>
      <c r="G50" s="406" t="s">
        <v>81</v>
      </c>
      <c r="H50" s="396" t="s">
        <v>28</v>
      </c>
      <c r="I50" s="338">
        <f>6800000*6</f>
        <v>40800000</v>
      </c>
      <c r="J50" s="338">
        <v>40800000</v>
      </c>
      <c r="K50" s="341">
        <v>42501</v>
      </c>
      <c r="L50" s="413">
        <v>42517</v>
      </c>
      <c r="M50" s="413">
        <f>L50+5</f>
        <v>42522</v>
      </c>
      <c r="N50" s="362">
        <v>180</v>
      </c>
      <c r="O50" s="413">
        <f>M50+N50</f>
        <v>42702</v>
      </c>
      <c r="P50" s="426" t="s">
        <v>100</v>
      </c>
      <c r="Q50" s="316" t="s">
        <v>677</v>
      </c>
      <c r="R50" s="316" t="s">
        <v>679</v>
      </c>
      <c r="S50" s="409" t="s">
        <v>331</v>
      </c>
      <c r="T50" s="317" t="s">
        <v>793</v>
      </c>
      <c r="U50" s="409" t="s">
        <v>303</v>
      </c>
      <c r="V50" s="428"/>
      <c r="W50" s="429"/>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c r="EQ50" s="411"/>
      <c r="ER50" s="411"/>
      <c r="ES50" s="411"/>
      <c r="ET50" s="411"/>
      <c r="EU50" s="411"/>
      <c r="EV50" s="411"/>
      <c r="EW50" s="411"/>
      <c r="EX50" s="411"/>
      <c r="EY50" s="411"/>
      <c r="EZ50" s="411"/>
      <c r="FA50" s="411"/>
      <c r="FB50" s="411"/>
      <c r="FC50" s="411"/>
      <c r="FD50" s="411"/>
      <c r="FE50" s="411"/>
      <c r="FF50" s="411"/>
      <c r="FG50" s="411"/>
      <c r="FH50" s="411"/>
      <c r="FI50" s="411"/>
      <c r="FJ50" s="411"/>
      <c r="FK50" s="411"/>
      <c r="FL50" s="411"/>
      <c r="FM50" s="411"/>
      <c r="FN50" s="411"/>
      <c r="FO50" s="411"/>
      <c r="FP50" s="411"/>
      <c r="FQ50" s="411"/>
      <c r="FR50" s="411"/>
      <c r="FS50" s="411"/>
      <c r="FT50" s="411"/>
      <c r="FU50" s="411"/>
      <c r="FV50" s="411"/>
      <c r="FW50" s="411"/>
      <c r="FX50" s="411"/>
      <c r="FY50" s="411"/>
      <c r="FZ50" s="411"/>
      <c r="GA50" s="411"/>
      <c r="GB50" s="411"/>
      <c r="GC50" s="411"/>
      <c r="GD50" s="411"/>
      <c r="GE50" s="411"/>
      <c r="GF50" s="411"/>
      <c r="GG50" s="411"/>
      <c r="GH50" s="411"/>
      <c r="GI50" s="411"/>
      <c r="GJ50" s="411"/>
      <c r="GK50" s="411"/>
      <c r="GL50" s="411"/>
      <c r="GM50" s="411"/>
      <c r="GN50" s="411"/>
      <c r="GO50" s="411"/>
      <c r="GP50" s="411"/>
      <c r="GQ50" s="411"/>
      <c r="GR50" s="411"/>
      <c r="GS50" s="411"/>
      <c r="GT50" s="411"/>
      <c r="GU50" s="411"/>
      <c r="GV50" s="411"/>
      <c r="GW50" s="411"/>
      <c r="GX50" s="411"/>
      <c r="GY50" s="411"/>
      <c r="GZ50" s="411"/>
      <c r="HA50" s="411"/>
      <c r="HB50" s="411"/>
      <c r="HC50" s="411"/>
      <c r="HD50" s="411"/>
      <c r="HE50" s="411"/>
      <c r="HF50" s="411"/>
      <c r="HG50" s="411"/>
      <c r="HH50" s="411"/>
      <c r="HI50" s="411"/>
      <c r="HJ50" s="411"/>
      <c r="HK50" s="411"/>
      <c r="HL50" s="411"/>
      <c r="HM50" s="411"/>
      <c r="HN50" s="411"/>
      <c r="HO50" s="411"/>
      <c r="HP50" s="411"/>
      <c r="HQ50" s="411"/>
      <c r="HR50" s="411"/>
      <c r="HS50" s="411"/>
      <c r="HT50" s="411"/>
      <c r="HU50" s="411"/>
      <c r="HV50" s="411"/>
      <c r="HW50" s="411"/>
      <c r="HX50" s="411"/>
      <c r="HY50" s="411"/>
      <c r="HZ50" s="411"/>
      <c r="IA50" s="411"/>
      <c r="IB50" s="411"/>
      <c r="IC50" s="411"/>
    </row>
    <row r="51" spans="1:237" s="412" customFormat="1" ht="140.25" x14ac:dyDescent="0.2">
      <c r="A51" s="354">
        <f t="shared" si="0"/>
        <v>45</v>
      </c>
      <c r="B51" s="316" t="s">
        <v>96</v>
      </c>
      <c r="C51" s="396">
        <v>33</v>
      </c>
      <c r="D51" s="316" t="s">
        <v>24</v>
      </c>
      <c r="E51" s="406" t="s">
        <v>97</v>
      </c>
      <c r="F51" s="348" t="s">
        <v>98</v>
      </c>
      <c r="G51" s="406" t="s">
        <v>81</v>
      </c>
      <c r="H51" s="396" t="s">
        <v>28</v>
      </c>
      <c r="I51" s="338">
        <f>6800000*6</f>
        <v>40800000</v>
      </c>
      <c r="J51" s="338">
        <v>40800000</v>
      </c>
      <c r="K51" s="341">
        <v>42501</v>
      </c>
      <c r="L51" s="413">
        <v>42516</v>
      </c>
      <c r="M51" s="413">
        <f>L51+5</f>
        <v>42521</v>
      </c>
      <c r="N51" s="362">
        <v>180</v>
      </c>
      <c r="O51" s="413">
        <f>M51+N51</f>
        <v>42701</v>
      </c>
      <c r="P51" s="426" t="s">
        <v>100</v>
      </c>
      <c r="Q51" s="316" t="s">
        <v>678</v>
      </c>
      <c r="R51" s="316" t="s">
        <v>680</v>
      </c>
      <c r="S51" s="409" t="s">
        <v>331</v>
      </c>
      <c r="T51" s="317" t="s">
        <v>794</v>
      </c>
      <c r="U51" s="409" t="s">
        <v>303</v>
      </c>
      <c r="V51" s="428"/>
      <c r="W51" s="429"/>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c r="EQ51" s="411"/>
      <c r="ER51" s="411"/>
      <c r="ES51" s="411"/>
      <c r="ET51" s="411"/>
      <c r="EU51" s="411"/>
      <c r="EV51" s="411"/>
      <c r="EW51" s="411"/>
      <c r="EX51" s="411"/>
      <c r="EY51" s="411"/>
      <c r="EZ51" s="411"/>
      <c r="FA51" s="411"/>
      <c r="FB51" s="411"/>
      <c r="FC51" s="411"/>
      <c r="FD51" s="411"/>
      <c r="FE51" s="411"/>
      <c r="FF51" s="411"/>
      <c r="FG51" s="411"/>
      <c r="FH51" s="411"/>
      <c r="FI51" s="411"/>
      <c r="FJ51" s="411"/>
      <c r="FK51" s="411"/>
      <c r="FL51" s="411"/>
      <c r="FM51" s="411"/>
      <c r="FN51" s="411"/>
      <c r="FO51" s="411"/>
      <c r="FP51" s="411"/>
      <c r="FQ51" s="411"/>
      <c r="FR51" s="411"/>
      <c r="FS51" s="411"/>
      <c r="FT51" s="411"/>
      <c r="FU51" s="411"/>
      <c r="FV51" s="411"/>
      <c r="FW51" s="411"/>
      <c r="FX51" s="411"/>
      <c r="FY51" s="411"/>
      <c r="FZ51" s="411"/>
      <c r="GA51" s="411"/>
      <c r="GB51" s="411"/>
      <c r="GC51" s="411"/>
      <c r="GD51" s="411"/>
      <c r="GE51" s="411"/>
      <c r="GF51" s="411"/>
      <c r="GG51" s="411"/>
      <c r="GH51" s="411"/>
      <c r="GI51" s="411"/>
      <c r="GJ51" s="411"/>
      <c r="GK51" s="411"/>
      <c r="GL51" s="411"/>
      <c r="GM51" s="411"/>
      <c r="GN51" s="411"/>
      <c r="GO51" s="411"/>
      <c r="GP51" s="411"/>
      <c r="GQ51" s="411"/>
      <c r="GR51" s="411"/>
      <c r="GS51" s="411"/>
      <c r="GT51" s="411"/>
      <c r="GU51" s="411"/>
      <c r="GV51" s="411"/>
      <c r="GW51" s="411"/>
      <c r="GX51" s="411"/>
      <c r="GY51" s="411"/>
      <c r="GZ51" s="411"/>
      <c r="HA51" s="411"/>
      <c r="HB51" s="411"/>
      <c r="HC51" s="411"/>
      <c r="HD51" s="411"/>
      <c r="HE51" s="411"/>
      <c r="HF51" s="411"/>
      <c r="HG51" s="411"/>
      <c r="HH51" s="411"/>
      <c r="HI51" s="411"/>
      <c r="HJ51" s="411"/>
      <c r="HK51" s="411"/>
      <c r="HL51" s="411"/>
      <c r="HM51" s="411"/>
      <c r="HN51" s="411"/>
      <c r="HO51" s="411"/>
      <c r="HP51" s="411"/>
      <c r="HQ51" s="411"/>
      <c r="HR51" s="411"/>
      <c r="HS51" s="411"/>
      <c r="HT51" s="411"/>
      <c r="HU51" s="411"/>
      <c r="HV51" s="411"/>
      <c r="HW51" s="411"/>
      <c r="HX51" s="411"/>
      <c r="HY51" s="411"/>
      <c r="HZ51" s="411"/>
      <c r="IA51" s="411"/>
      <c r="IB51" s="411"/>
      <c r="IC51" s="411"/>
    </row>
    <row r="52" spans="1:237" s="412" customFormat="1" ht="179.25" customHeight="1" x14ac:dyDescent="0.2">
      <c r="A52" s="354">
        <f t="shared" si="0"/>
        <v>46</v>
      </c>
      <c r="B52" s="316" t="s">
        <v>96</v>
      </c>
      <c r="C52" s="396">
        <v>33</v>
      </c>
      <c r="D52" s="316" t="s">
        <v>24</v>
      </c>
      <c r="E52" s="406" t="s">
        <v>97</v>
      </c>
      <c r="F52" s="348" t="s">
        <v>98</v>
      </c>
      <c r="G52" s="406" t="s">
        <v>215</v>
      </c>
      <c r="H52" s="396" t="s">
        <v>28</v>
      </c>
      <c r="I52" s="338">
        <v>193000000</v>
      </c>
      <c r="J52" s="338"/>
      <c r="K52" s="341">
        <v>42531</v>
      </c>
      <c r="L52" s="413">
        <v>42561</v>
      </c>
      <c r="M52" s="413">
        <v>42566</v>
      </c>
      <c r="N52" s="362">
        <v>365</v>
      </c>
      <c r="O52" s="413">
        <f>+M52+N52</f>
        <v>42931</v>
      </c>
      <c r="P52" s="417">
        <v>321519</v>
      </c>
      <c r="Q52" s="316" t="s">
        <v>797</v>
      </c>
      <c r="R52" s="365" t="s">
        <v>101</v>
      </c>
      <c r="S52" s="409" t="s">
        <v>331</v>
      </c>
      <c r="T52" s="493" t="s">
        <v>800</v>
      </c>
      <c r="U52" s="409"/>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c r="CX52" s="411"/>
      <c r="CY52" s="411"/>
      <c r="CZ52" s="411"/>
      <c r="DA52" s="411"/>
      <c r="DB52" s="411"/>
      <c r="DC52" s="411"/>
      <c r="DD52" s="411"/>
      <c r="DE52" s="411"/>
      <c r="DF52" s="411"/>
      <c r="DG52" s="411"/>
      <c r="DH52" s="411"/>
      <c r="DI52" s="411"/>
      <c r="DJ52" s="411"/>
      <c r="DK52" s="411"/>
      <c r="DL52" s="411"/>
      <c r="DM52" s="411"/>
      <c r="DN52" s="411"/>
      <c r="DO52" s="411"/>
      <c r="DP52" s="411"/>
      <c r="DQ52" s="411"/>
      <c r="DR52" s="411"/>
      <c r="DS52" s="411"/>
      <c r="DT52" s="411"/>
      <c r="DU52" s="411"/>
      <c r="DV52" s="411"/>
      <c r="DW52" s="411"/>
      <c r="DX52" s="411"/>
      <c r="DY52" s="411"/>
      <c r="DZ52" s="411"/>
      <c r="EA52" s="411"/>
      <c r="EB52" s="411"/>
      <c r="EC52" s="411"/>
      <c r="ED52" s="411"/>
      <c r="EE52" s="411"/>
      <c r="EF52" s="411"/>
      <c r="EG52" s="411"/>
      <c r="EH52" s="411"/>
      <c r="EI52" s="411"/>
      <c r="EJ52" s="411"/>
      <c r="EK52" s="411"/>
      <c r="EL52" s="411"/>
      <c r="EM52" s="411"/>
      <c r="EN52" s="411"/>
      <c r="EO52" s="411"/>
      <c r="EP52" s="411"/>
      <c r="EQ52" s="411"/>
      <c r="ER52" s="411"/>
      <c r="ES52" s="411"/>
      <c r="ET52" s="411"/>
      <c r="EU52" s="411"/>
      <c r="EV52" s="411"/>
      <c r="EW52" s="411"/>
      <c r="EX52" s="411"/>
      <c r="EY52" s="411"/>
      <c r="EZ52" s="411"/>
      <c r="FA52" s="411"/>
      <c r="FB52" s="411"/>
      <c r="FC52" s="411"/>
      <c r="FD52" s="411"/>
      <c r="FE52" s="411"/>
      <c r="FF52" s="411"/>
      <c r="FG52" s="411"/>
      <c r="FH52" s="411"/>
      <c r="FI52" s="411"/>
      <c r="FJ52" s="411"/>
      <c r="FK52" s="411"/>
      <c r="FL52" s="411"/>
      <c r="FM52" s="411"/>
      <c r="FN52" s="411"/>
      <c r="FO52" s="411"/>
      <c r="FP52" s="411"/>
      <c r="FQ52" s="411"/>
      <c r="FR52" s="411"/>
      <c r="FS52" s="411"/>
      <c r="FT52" s="411"/>
      <c r="FU52" s="411"/>
      <c r="FV52" s="411"/>
      <c r="FW52" s="411"/>
      <c r="FX52" s="411"/>
      <c r="FY52" s="411"/>
      <c r="FZ52" s="411"/>
      <c r="GA52" s="411"/>
      <c r="GB52" s="411"/>
      <c r="GC52" s="411"/>
      <c r="GD52" s="411"/>
      <c r="GE52" s="411"/>
      <c r="GF52" s="411"/>
      <c r="GG52" s="411"/>
      <c r="GH52" s="411"/>
      <c r="GI52" s="411"/>
      <c r="GJ52" s="411"/>
      <c r="GK52" s="411"/>
      <c r="GL52" s="411"/>
      <c r="GM52" s="411"/>
      <c r="GN52" s="411"/>
      <c r="GO52" s="411"/>
      <c r="GP52" s="411"/>
      <c r="GQ52" s="411"/>
      <c r="GR52" s="411"/>
      <c r="GS52" s="411"/>
      <c r="GT52" s="411"/>
      <c r="GU52" s="411"/>
      <c r="GV52" s="411"/>
      <c r="GW52" s="411"/>
      <c r="GX52" s="411"/>
      <c r="GY52" s="411"/>
      <c r="GZ52" s="411"/>
      <c r="HA52" s="411"/>
      <c r="HB52" s="411"/>
      <c r="HC52" s="411"/>
      <c r="HD52" s="411"/>
      <c r="HE52" s="411"/>
      <c r="HF52" s="411"/>
      <c r="HG52" s="411"/>
      <c r="HH52" s="411"/>
      <c r="HI52" s="411"/>
      <c r="HJ52" s="411"/>
      <c r="HK52" s="411"/>
      <c r="HL52" s="411"/>
      <c r="HM52" s="411"/>
      <c r="HN52" s="411"/>
      <c r="HO52" s="411"/>
      <c r="HP52" s="411"/>
      <c r="HQ52" s="411"/>
      <c r="HR52" s="411"/>
      <c r="HS52" s="411"/>
      <c r="HT52" s="411"/>
      <c r="HU52" s="411"/>
      <c r="HV52" s="411"/>
      <c r="HW52" s="411"/>
      <c r="HX52" s="411"/>
      <c r="HY52" s="411"/>
      <c r="HZ52" s="411"/>
      <c r="IA52" s="411"/>
      <c r="IB52" s="411"/>
      <c r="IC52" s="411"/>
    </row>
    <row r="53" spans="1:237" s="412" customFormat="1" ht="201.75" customHeight="1" x14ac:dyDescent="0.2">
      <c r="A53" s="354">
        <f t="shared" si="0"/>
        <v>47</v>
      </c>
      <c r="B53" s="316" t="s">
        <v>96</v>
      </c>
      <c r="C53" s="396">
        <v>33</v>
      </c>
      <c r="D53" s="316" t="s">
        <v>24</v>
      </c>
      <c r="E53" s="406" t="s">
        <v>97</v>
      </c>
      <c r="F53" s="348" t="s">
        <v>98</v>
      </c>
      <c r="G53" s="406" t="s">
        <v>81</v>
      </c>
      <c r="H53" s="396" t="s">
        <v>28</v>
      </c>
      <c r="I53" s="338">
        <v>30000000</v>
      </c>
      <c r="J53" s="316"/>
      <c r="K53" s="341">
        <v>42458</v>
      </c>
      <c r="L53" s="494">
        <v>42518</v>
      </c>
      <c r="M53" s="495">
        <v>42523</v>
      </c>
      <c r="N53" s="496">
        <v>30</v>
      </c>
      <c r="O53" s="413">
        <v>42553</v>
      </c>
      <c r="P53" s="497" t="s">
        <v>662</v>
      </c>
      <c r="Q53" s="316" t="s">
        <v>618</v>
      </c>
      <c r="R53" s="365" t="s">
        <v>663</v>
      </c>
      <c r="S53" s="409" t="s">
        <v>659</v>
      </c>
      <c r="T53" s="409" t="s">
        <v>658</v>
      </c>
      <c r="U53" s="409" t="s">
        <v>660</v>
      </c>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c r="CU53" s="411"/>
      <c r="CV53" s="411"/>
      <c r="CW53" s="411"/>
      <c r="CX53" s="411"/>
      <c r="CY53" s="411"/>
      <c r="CZ53" s="411"/>
      <c r="DA53" s="411"/>
      <c r="DB53" s="411"/>
      <c r="DC53" s="411"/>
      <c r="DD53" s="411"/>
      <c r="DE53" s="411"/>
      <c r="DF53" s="411"/>
      <c r="DG53" s="411"/>
      <c r="DH53" s="411"/>
      <c r="DI53" s="411"/>
      <c r="DJ53" s="411"/>
      <c r="DK53" s="411"/>
      <c r="DL53" s="411"/>
      <c r="DM53" s="411"/>
      <c r="DN53" s="411"/>
      <c r="DO53" s="411"/>
      <c r="DP53" s="411"/>
      <c r="DQ53" s="411"/>
      <c r="DR53" s="411"/>
      <c r="DS53" s="411"/>
      <c r="DT53" s="411"/>
      <c r="DU53" s="411"/>
      <c r="DV53" s="411"/>
      <c r="DW53" s="411"/>
      <c r="DX53" s="411"/>
      <c r="DY53" s="411"/>
      <c r="DZ53" s="411"/>
      <c r="EA53" s="411"/>
      <c r="EB53" s="411"/>
      <c r="EC53" s="411"/>
      <c r="ED53" s="411"/>
      <c r="EE53" s="411"/>
      <c r="EF53" s="411"/>
      <c r="EG53" s="411"/>
      <c r="EH53" s="411"/>
      <c r="EI53" s="411"/>
      <c r="EJ53" s="411"/>
      <c r="EK53" s="411"/>
      <c r="EL53" s="411"/>
      <c r="EM53" s="411"/>
      <c r="EN53" s="411"/>
      <c r="EO53" s="411"/>
      <c r="EP53" s="411"/>
      <c r="EQ53" s="411"/>
      <c r="ER53" s="411"/>
      <c r="ES53" s="411"/>
      <c r="ET53" s="411"/>
      <c r="EU53" s="411"/>
      <c r="EV53" s="411"/>
      <c r="EW53" s="411"/>
      <c r="EX53" s="411"/>
      <c r="EY53" s="411"/>
      <c r="EZ53" s="411"/>
      <c r="FA53" s="411"/>
      <c r="FB53" s="411"/>
      <c r="FC53" s="411"/>
      <c r="FD53" s="411"/>
      <c r="FE53" s="411"/>
      <c r="FF53" s="411"/>
      <c r="FG53" s="411"/>
      <c r="FH53" s="411"/>
      <c r="FI53" s="411"/>
      <c r="FJ53" s="411"/>
      <c r="FK53" s="411"/>
      <c r="FL53" s="411"/>
      <c r="FM53" s="411"/>
      <c r="FN53" s="411"/>
      <c r="FO53" s="411"/>
      <c r="FP53" s="411"/>
      <c r="FQ53" s="411"/>
      <c r="FR53" s="411"/>
      <c r="FS53" s="411"/>
      <c r="FT53" s="411"/>
      <c r="FU53" s="411"/>
      <c r="FV53" s="411"/>
      <c r="FW53" s="411"/>
      <c r="FX53" s="411"/>
      <c r="FY53" s="411"/>
      <c r="FZ53" s="411"/>
      <c r="GA53" s="411"/>
      <c r="GB53" s="411"/>
      <c r="GC53" s="411"/>
      <c r="GD53" s="411"/>
      <c r="GE53" s="411"/>
      <c r="GF53" s="411"/>
      <c r="GG53" s="411"/>
      <c r="GH53" s="411"/>
      <c r="GI53" s="411"/>
      <c r="GJ53" s="411"/>
      <c r="GK53" s="411"/>
      <c r="GL53" s="411"/>
      <c r="GM53" s="411"/>
      <c r="GN53" s="411"/>
      <c r="GO53" s="411"/>
      <c r="GP53" s="411"/>
      <c r="GQ53" s="411"/>
      <c r="GR53" s="411"/>
      <c r="GS53" s="411"/>
      <c r="GT53" s="411"/>
      <c r="GU53" s="411"/>
      <c r="GV53" s="411"/>
      <c r="GW53" s="411"/>
      <c r="GX53" s="411"/>
      <c r="GY53" s="411"/>
      <c r="GZ53" s="411"/>
      <c r="HA53" s="411"/>
      <c r="HB53" s="411"/>
      <c r="HC53" s="411"/>
      <c r="HD53" s="411"/>
      <c r="HE53" s="411"/>
      <c r="HF53" s="411"/>
      <c r="HG53" s="411"/>
      <c r="HH53" s="411"/>
      <c r="HI53" s="411"/>
      <c r="HJ53" s="411"/>
      <c r="HK53" s="411"/>
      <c r="HL53" s="411"/>
      <c r="HM53" s="411"/>
      <c r="HN53" s="411"/>
      <c r="HO53" s="411"/>
      <c r="HP53" s="411"/>
      <c r="HQ53" s="411"/>
      <c r="HR53" s="411"/>
      <c r="HS53" s="411"/>
      <c r="HT53" s="411"/>
      <c r="HU53" s="411"/>
      <c r="HV53" s="411"/>
      <c r="HW53" s="411"/>
      <c r="HX53" s="411"/>
      <c r="HY53" s="411"/>
      <c r="HZ53" s="411"/>
      <c r="IA53" s="411"/>
      <c r="IB53" s="411"/>
      <c r="IC53" s="411"/>
    </row>
    <row r="54" spans="1:237" s="412" customFormat="1" ht="102" customHeight="1" x14ac:dyDescent="0.2">
      <c r="A54" s="354">
        <f t="shared" si="0"/>
        <v>48</v>
      </c>
      <c r="B54" s="316" t="s">
        <v>96</v>
      </c>
      <c r="C54" s="396">
        <v>33</v>
      </c>
      <c r="D54" s="316" t="s">
        <v>24</v>
      </c>
      <c r="E54" s="406" t="s">
        <v>97</v>
      </c>
      <c r="F54" s="348" t="s">
        <v>98</v>
      </c>
      <c r="G54" s="406" t="s">
        <v>27</v>
      </c>
      <c r="H54" s="396" t="s">
        <v>63</v>
      </c>
      <c r="I54" s="338">
        <v>29000000</v>
      </c>
      <c r="J54" s="316"/>
      <c r="K54" s="341">
        <v>42536</v>
      </c>
      <c r="L54" s="498">
        <v>42596</v>
      </c>
      <c r="M54" s="341">
        <v>42601</v>
      </c>
      <c r="N54" s="396">
        <v>60</v>
      </c>
      <c r="O54" s="341">
        <v>42661</v>
      </c>
      <c r="P54" s="499" t="s">
        <v>661</v>
      </c>
      <c r="Q54" s="316" t="s">
        <v>510</v>
      </c>
      <c r="R54" s="316" t="s">
        <v>664</v>
      </c>
      <c r="S54" s="409" t="s">
        <v>331</v>
      </c>
      <c r="T54" s="500"/>
      <c r="U54" s="409"/>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c r="AZ54" s="411"/>
      <c r="BA54" s="411"/>
      <c r="BB54" s="411"/>
      <c r="BC54" s="411"/>
      <c r="BD54" s="411"/>
      <c r="BE54" s="411"/>
      <c r="BF54" s="411"/>
      <c r="BG54" s="411"/>
      <c r="BH54" s="411"/>
      <c r="BI54" s="411"/>
      <c r="BJ54" s="411"/>
      <c r="BK54" s="411"/>
      <c r="BL54" s="411"/>
      <c r="BM54" s="411"/>
      <c r="BN54" s="411"/>
      <c r="BO54" s="411"/>
      <c r="BP54" s="411"/>
      <c r="BQ54" s="411"/>
      <c r="BR54" s="411"/>
      <c r="BS54" s="411"/>
      <c r="BT54" s="411"/>
      <c r="BU54" s="411"/>
      <c r="BV54" s="411"/>
      <c r="BW54" s="411"/>
      <c r="BX54" s="411"/>
      <c r="BY54" s="411"/>
      <c r="BZ54" s="411"/>
      <c r="CA54" s="411"/>
      <c r="CB54" s="411"/>
      <c r="CC54" s="411"/>
      <c r="CD54" s="411"/>
      <c r="CE54" s="411"/>
      <c r="CF54" s="411"/>
      <c r="CG54" s="411"/>
      <c r="CH54" s="411"/>
      <c r="CI54" s="411"/>
      <c r="CJ54" s="411"/>
      <c r="CK54" s="411"/>
      <c r="CL54" s="411"/>
      <c r="CM54" s="411"/>
      <c r="CN54" s="411"/>
      <c r="CO54" s="411"/>
      <c r="CP54" s="411"/>
      <c r="CQ54" s="411"/>
      <c r="CR54" s="411"/>
      <c r="CS54" s="411"/>
      <c r="CT54" s="411"/>
      <c r="CU54" s="411"/>
      <c r="CV54" s="411"/>
      <c r="CW54" s="411"/>
      <c r="CX54" s="411"/>
      <c r="CY54" s="411"/>
      <c r="CZ54" s="411"/>
      <c r="DA54" s="411"/>
      <c r="DB54" s="411"/>
      <c r="DC54" s="411"/>
      <c r="DD54" s="411"/>
      <c r="DE54" s="411"/>
      <c r="DF54" s="411"/>
      <c r="DG54" s="411"/>
      <c r="DH54" s="411"/>
      <c r="DI54" s="411"/>
      <c r="DJ54" s="411"/>
      <c r="DK54" s="411"/>
      <c r="DL54" s="411"/>
      <c r="DM54" s="411"/>
      <c r="DN54" s="411"/>
      <c r="DO54" s="411"/>
      <c r="DP54" s="411"/>
      <c r="DQ54" s="411"/>
      <c r="DR54" s="411"/>
      <c r="DS54" s="411"/>
      <c r="DT54" s="411"/>
      <c r="DU54" s="411"/>
      <c r="DV54" s="411"/>
      <c r="DW54" s="411"/>
      <c r="DX54" s="411"/>
      <c r="DY54" s="411"/>
      <c r="DZ54" s="411"/>
      <c r="EA54" s="411"/>
      <c r="EB54" s="411"/>
      <c r="EC54" s="411"/>
      <c r="ED54" s="411"/>
      <c r="EE54" s="411"/>
      <c r="EF54" s="411"/>
      <c r="EG54" s="411"/>
      <c r="EH54" s="411"/>
      <c r="EI54" s="411"/>
      <c r="EJ54" s="411"/>
      <c r="EK54" s="411"/>
      <c r="EL54" s="411"/>
      <c r="EM54" s="411"/>
      <c r="EN54" s="411"/>
      <c r="EO54" s="411"/>
      <c r="EP54" s="411"/>
      <c r="EQ54" s="411"/>
      <c r="ER54" s="411"/>
      <c r="ES54" s="411"/>
      <c r="ET54" s="411"/>
      <c r="EU54" s="411"/>
      <c r="EV54" s="411"/>
      <c r="EW54" s="411"/>
      <c r="EX54" s="411"/>
      <c r="EY54" s="411"/>
      <c r="EZ54" s="411"/>
      <c r="FA54" s="411"/>
      <c r="FB54" s="411"/>
      <c r="FC54" s="411"/>
      <c r="FD54" s="411"/>
      <c r="FE54" s="411"/>
      <c r="FF54" s="411"/>
      <c r="FG54" s="411"/>
      <c r="FH54" s="411"/>
      <c r="FI54" s="411"/>
      <c r="FJ54" s="411"/>
      <c r="FK54" s="411"/>
      <c r="FL54" s="411"/>
      <c r="FM54" s="411"/>
      <c r="FN54" s="411"/>
      <c r="FO54" s="411"/>
      <c r="FP54" s="411"/>
      <c r="FQ54" s="411"/>
      <c r="FR54" s="411"/>
      <c r="FS54" s="411"/>
      <c r="FT54" s="411"/>
      <c r="FU54" s="411"/>
      <c r="FV54" s="411"/>
      <c r="FW54" s="411"/>
      <c r="FX54" s="411"/>
      <c r="FY54" s="411"/>
      <c r="FZ54" s="411"/>
      <c r="GA54" s="411"/>
      <c r="GB54" s="411"/>
      <c r="GC54" s="411"/>
      <c r="GD54" s="411"/>
      <c r="GE54" s="411"/>
      <c r="GF54" s="411"/>
      <c r="GG54" s="411"/>
      <c r="GH54" s="411"/>
      <c r="GI54" s="411"/>
      <c r="GJ54" s="411"/>
      <c r="GK54" s="411"/>
      <c r="GL54" s="411"/>
      <c r="GM54" s="411"/>
      <c r="GN54" s="411"/>
      <c r="GO54" s="411"/>
      <c r="GP54" s="411"/>
      <c r="GQ54" s="411"/>
      <c r="GR54" s="411"/>
      <c r="GS54" s="411"/>
      <c r="GT54" s="411"/>
      <c r="GU54" s="411"/>
      <c r="GV54" s="411"/>
      <c r="GW54" s="411"/>
      <c r="GX54" s="411"/>
      <c r="GY54" s="411"/>
      <c r="GZ54" s="411"/>
      <c r="HA54" s="411"/>
      <c r="HB54" s="411"/>
      <c r="HC54" s="411"/>
      <c r="HD54" s="411"/>
      <c r="HE54" s="411"/>
      <c r="HF54" s="411"/>
      <c r="HG54" s="411"/>
      <c r="HH54" s="411"/>
      <c r="HI54" s="411"/>
      <c r="HJ54" s="411"/>
      <c r="HK54" s="411"/>
      <c r="HL54" s="411"/>
      <c r="HM54" s="411"/>
      <c r="HN54" s="411"/>
      <c r="HO54" s="411"/>
      <c r="HP54" s="411"/>
      <c r="HQ54" s="411"/>
      <c r="HR54" s="411"/>
      <c r="HS54" s="411"/>
      <c r="HT54" s="411"/>
      <c r="HU54" s="411"/>
      <c r="HV54" s="411"/>
      <c r="HW54" s="411"/>
      <c r="HX54" s="411"/>
      <c r="HY54" s="411"/>
      <c r="HZ54" s="411"/>
      <c r="IA54" s="411"/>
      <c r="IB54" s="411"/>
      <c r="IC54" s="411"/>
    </row>
    <row r="55" spans="1:237" s="412" customFormat="1" ht="122.25" customHeight="1" x14ac:dyDescent="0.2">
      <c r="A55" s="354"/>
      <c r="B55" s="316" t="s">
        <v>96</v>
      </c>
      <c r="C55" s="396">
        <v>33</v>
      </c>
      <c r="D55" s="316" t="s">
        <v>24</v>
      </c>
      <c r="E55" s="406" t="s">
        <v>97</v>
      </c>
      <c r="F55" s="348" t="s">
        <v>98</v>
      </c>
      <c r="G55" s="348" t="s">
        <v>638</v>
      </c>
      <c r="H55" s="397" t="s">
        <v>419</v>
      </c>
      <c r="I55" s="338">
        <v>5000000</v>
      </c>
      <c r="J55" s="339">
        <v>5000000</v>
      </c>
      <c r="K55" s="341">
        <v>42419</v>
      </c>
      <c r="L55" s="407">
        <v>42482</v>
      </c>
      <c r="M55" s="408" t="s">
        <v>406</v>
      </c>
      <c r="N55" s="396" t="s">
        <v>406</v>
      </c>
      <c r="O55" s="408" t="s">
        <v>406</v>
      </c>
      <c r="P55" s="397" t="s">
        <v>642</v>
      </c>
      <c r="Q55" s="316" t="s">
        <v>657</v>
      </c>
      <c r="R55" s="365" t="s">
        <v>665</v>
      </c>
      <c r="S55" s="409" t="s">
        <v>331</v>
      </c>
      <c r="T55" s="410" t="s">
        <v>669</v>
      </c>
      <c r="U55" s="409" t="s">
        <v>522</v>
      </c>
      <c r="V55" s="411"/>
      <c r="W55" s="411"/>
      <c r="X55" s="401"/>
      <c r="Y55" s="411"/>
      <c r="Z55" s="411"/>
      <c r="AA55" s="411"/>
      <c r="AB55" s="411"/>
      <c r="AC55" s="411"/>
      <c r="AD55" s="411"/>
      <c r="AE55" s="411"/>
      <c r="AF55" s="411"/>
      <c r="AG55" s="411"/>
      <c r="AH55" s="411"/>
      <c r="AI55" s="411"/>
      <c r="AJ55" s="411"/>
      <c r="AK55" s="411"/>
      <c r="AL55" s="411"/>
      <c r="AM55" s="411"/>
      <c r="AN55" s="411"/>
      <c r="AO55" s="411"/>
      <c r="AP55" s="411"/>
      <c r="AQ55" s="411"/>
      <c r="AR55" s="411"/>
      <c r="AS55" s="411"/>
      <c r="AT55" s="411"/>
      <c r="AU55" s="411"/>
      <c r="AV55" s="411"/>
      <c r="AW55" s="411"/>
      <c r="AX55" s="411"/>
      <c r="AY55" s="411"/>
      <c r="AZ55" s="411"/>
      <c r="BA55" s="411"/>
      <c r="BB55" s="411"/>
      <c r="BC55" s="411"/>
      <c r="BD55" s="411"/>
      <c r="BE55" s="411"/>
      <c r="BF55" s="411"/>
      <c r="BG55" s="411"/>
      <c r="BH55" s="411"/>
      <c r="BI55" s="411"/>
      <c r="BJ55" s="411"/>
      <c r="BK55" s="411"/>
      <c r="BL55" s="411"/>
      <c r="BM55" s="411"/>
      <c r="BN55" s="411"/>
      <c r="BO55" s="411"/>
      <c r="BP55" s="411"/>
      <c r="BQ55" s="411"/>
      <c r="BR55" s="411"/>
      <c r="BS55" s="411"/>
      <c r="BT55" s="411"/>
      <c r="BU55" s="411"/>
      <c r="BV55" s="411"/>
      <c r="BW55" s="411"/>
      <c r="BX55" s="411"/>
      <c r="BY55" s="411"/>
      <c r="BZ55" s="411"/>
      <c r="CA55" s="411"/>
      <c r="CB55" s="411"/>
      <c r="CC55" s="411"/>
      <c r="CD55" s="411"/>
      <c r="CE55" s="411"/>
      <c r="CF55" s="411"/>
      <c r="CG55" s="411"/>
      <c r="CH55" s="411"/>
      <c r="CI55" s="411"/>
      <c r="CJ55" s="411"/>
      <c r="CK55" s="411"/>
      <c r="CL55" s="411"/>
      <c r="CM55" s="411"/>
      <c r="CN55" s="411"/>
      <c r="CO55" s="411"/>
      <c r="CP55" s="411"/>
      <c r="CQ55" s="411"/>
      <c r="CR55" s="411"/>
      <c r="CS55" s="411"/>
      <c r="CT55" s="411"/>
      <c r="CU55" s="411"/>
      <c r="CV55" s="411"/>
      <c r="CW55" s="411"/>
      <c r="CX55" s="411"/>
      <c r="CY55" s="411"/>
      <c r="CZ55" s="411"/>
      <c r="DA55" s="411"/>
      <c r="DB55" s="411"/>
      <c r="DC55" s="411"/>
      <c r="DD55" s="411"/>
      <c r="DE55" s="411"/>
      <c r="DF55" s="411"/>
      <c r="DG55" s="411"/>
      <c r="DH55" s="411"/>
      <c r="DI55" s="411"/>
      <c r="DJ55" s="411"/>
      <c r="DK55" s="411"/>
      <c r="DL55" s="411"/>
      <c r="DM55" s="411"/>
      <c r="DN55" s="411"/>
      <c r="DO55" s="411"/>
      <c r="DP55" s="411"/>
      <c r="DQ55" s="411"/>
      <c r="DR55" s="411"/>
      <c r="DS55" s="411"/>
      <c r="DT55" s="411"/>
      <c r="DU55" s="411"/>
      <c r="DV55" s="411"/>
      <c r="DW55" s="411"/>
      <c r="DX55" s="411"/>
      <c r="DY55" s="411"/>
      <c r="DZ55" s="411"/>
      <c r="EA55" s="411"/>
      <c r="EB55" s="411"/>
      <c r="EC55" s="411"/>
      <c r="ED55" s="411"/>
      <c r="EE55" s="411"/>
      <c r="EF55" s="411"/>
      <c r="EG55" s="411"/>
      <c r="EH55" s="411"/>
      <c r="EI55" s="411"/>
      <c r="EJ55" s="411"/>
      <c r="EK55" s="411"/>
      <c r="EL55" s="411"/>
      <c r="EM55" s="411"/>
      <c r="EN55" s="411"/>
      <c r="EO55" s="411"/>
      <c r="EP55" s="411"/>
      <c r="EQ55" s="411"/>
      <c r="ER55" s="411"/>
      <c r="ES55" s="411"/>
      <c r="ET55" s="411"/>
      <c r="EU55" s="411"/>
      <c r="EV55" s="411"/>
      <c r="EW55" s="411"/>
      <c r="EX55" s="411"/>
      <c r="EY55" s="411"/>
      <c r="EZ55" s="411"/>
      <c r="FA55" s="411"/>
      <c r="FB55" s="411"/>
      <c r="FC55" s="411"/>
      <c r="FD55" s="411"/>
      <c r="FE55" s="411"/>
      <c r="FF55" s="411"/>
      <c r="FG55" s="411"/>
      <c r="FH55" s="411"/>
      <c r="FI55" s="411"/>
      <c r="FJ55" s="411"/>
      <c r="FK55" s="411"/>
      <c r="FL55" s="411"/>
      <c r="FM55" s="411"/>
      <c r="FN55" s="411"/>
      <c r="FO55" s="411"/>
      <c r="FP55" s="411"/>
      <c r="FQ55" s="411"/>
      <c r="FR55" s="411"/>
      <c r="FS55" s="411"/>
      <c r="FT55" s="411"/>
      <c r="FU55" s="411"/>
      <c r="FV55" s="411"/>
      <c r="FW55" s="411"/>
      <c r="FX55" s="411"/>
      <c r="FY55" s="411"/>
      <c r="FZ55" s="411"/>
      <c r="GA55" s="411"/>
      <c r="GB55" s="411"/>
      <c r="GC55" s="411"/>
      <c r="GD55" s="411"/>
      <c r="GE55" s="411"/>
      <c r="GF55" s="411"/>
      <c r="GG55" s="411"/>
      <c r="GH55" s="411"/>
      <c r="GI55" s="411"/>
      <c r="GJ55" s="411"/>
      <c r="GK55" s="411"/>
      <c r="GL55" s="411"/>
      <c r="GM55" s="411"/>
      <c r="GN55" s="411"/>
      <c r="GO55" s="411"/>
      <c r="GP55" s="411"/>
      <c r="GQ55" s="411"/>
      <c r="GR55" s="411"/>
      <c r="GS55" s="411"/>
      <c r="GT55" s="411"/>
      <c r="GU55" s="411"/>
      <c r="GV55" s="411"/>
      <c r="GW55" s="411"/>
      <c r="GX55" s="411"/>
      <c r="GY55" s="411"/>
      <c r="GZ55" s="411"/>
      <c r="HA55" s="411"/>
      <c r="HB55" s="411"/>
      <c r="HC55" s="411"/>
      <c r="HD55" s="411"/>
      <c r="HE55" s="411"/>
      <c r="HF55" s="411"/>
      <c r="HG55" s="411"/>
      <c r="HH55" s="411"/>
      <c r="HI55" s="411"/>
      <c r="HJ55" s="411"/>
      <c r="HK55" s="411"/>
      <c r="HL55" s="411"/>
      <c r="HM55" s="411"/>
      <c r="HN55" s="411"/>
      <c r="HO55" s="411"/>
      <c r="HP55" s="411"/>
      <c r="HQ55" s="411"/>
      <c r="HR55" s="411"/>
      <c r="HS55" s="411"/>
      <c r="HT55" s="411"/>
      <c r="HU55" s="411"/>
      <c r="HV55" s="411"/>
      <c r="HW55" s="411"/>
      <c r="HX55" s="411"/>
      <c r="HY55" s="411"/>
      <c r="HZ55" s="411"/>
      <c r="IA55" s="411"/>
      <c r="IB55" s="411"/>
      <c r="IC55" s="411"/>
    </row>
    <row r="56" spans="1:237" s="412" customFormat="1" ht="167.25" customHeight="1" x14ac:dyDescent="0.2">
      <c r="A56" s="354">
        <v>49</v>
      </c>
      <c r="B56" s="316" t="s">
        <v>96</v>
      </c>
      <c r="C56" s="396">
        <v>33</v>
      </c>
      <c r="D56" s="316" t="s">
        <v>24</v>
      </c>
      <c r="E56" s="406" t="s">
        <v>97</v>
      </c>
      <c r="F56" s="348" t="s">
        <v>98</v>
      </c>
      <c r="G56" s="396" t="s">
        <v>102</v>
      </c>
      <c r="H56" s="396" t="s">
        <v>214</v>
      </c>
      <c r="I56" s="338">
        <f>307434199+258000000</f>
        <v>565434199</v>
      </c>
      <c r="J56" s="338"/>
      <c r="K56" s="341">
        <v>42520</v>
      </c>
      <c r="L56" s="413">
        <v>42526</v>
      </c>
      <c r="M56" s="413">
        <v>42531</v>
      </c>
      <c r="N56" s="362">
        <v>365</v>
      </c>
      <c r="O56" s="413">
        <v>42550</v>
      </c>
      <c r="P56" s="417">
        <v>81111811</v>
      </c>
      <c r="Q56" s="316" t="s">
        <v>252</v>
      </c>
      <c r="R56" s="427" t="s">
        <v>666</v>
      </c>
      <c r="S56" s="409" t="s">
        <v>331</v>
      </c>
      <c r="T56" s="500"/>
      <c r="U56" s="409"/>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c r="BR56" s="411"/>
      <c r="BS56" s="411"/>
      <c r="BT56" s="411"/>
      <c r="BU56" s="411"/>
      <c r="BV56" s="411"/>
      <c r="BW56" s="411"/>
      <c r="BX56" s="411"/>
      <c r="BY56" s="411"/>
      <c r="BZ56" s="411"/>
      <c r="CA56" s="411"/>
      <c r="CB56" s="411"/>
      <c r="CC56" s="411"/>
      <c r="CD56" s="411"/>
      <c r="CE56" s="411"/>
      <c r="CF56" s="411"/>
      <c r="CG56" s="411"/>
      <c r="CH56" s="411"/>
      <c r="CI56" s="411"/>
      <c r="CJ56" s="411"/>
      <c r="CK56" s="411"/>
      <c r="CL56" s="411"/>
      <c r="CM56" s="411"/>
      <c r="CN56" s="411"/>
      <c r="CO56" s="411"/>
      <c r="CP56" s="411"/>
      <c r="CQ56" s="411"/>
      <c r="CR56" s="411"/>
      <c r="CS56" s="411"/>
      <c r="CT56" s="411"/>
      <c r="CU56" s="411"/>
      <c r="CV56" s="411"/>
      <c r="CW56" s="411"/>
      <c r="CX56" s="411"/>
      <c r="CY56" s="411"/>
      <c r="CZ56" s="411"/>
      <c r="DA56" s="411"/>
      <c r="DB56" s="411"/>
      <c r="DC56" s="411"/>
      <c r="DD56" s="411"/>
      <c r="DE56" s="411"/>
      <c r="DF56" s="411"/>
      <c r="DG56" s="411"/>
      <c r="DH56" s="411"/>
      <c r="DI56" s="411"/>
      <c r="DJ56" s="411"/>
      <c r="DK56" s="411"/>
      <c r="DL56" s="411"/>
      <c r="DM56" s="411"/>
      <c r="DN56" s="411"/>
      <c r="DO56" s="411"/>
      <c r="DP56" s="411"/>
      <c r="DQ56" s="411"/>
      <c r="DR56" s="411"/>
      <c r="DS56" s="411"/>
      <c r="DT56" s="411"/>
      <c r="DU56" s="411"/>
      <c r="DV56" s="411"/>
      <c r="DW56" s="411"/>
      <c r="DX56" s="411"/>
      <c r="DY56" s="411"/>
      <c r="DZ56" s="411"/>
      <c r="EA56" s="411"/>
      <c r="EB56" s="411"/>
      <c r="EC56" s="411"/>
      <c r="ED56" s="411"/>
      <c r="EE56" s="411"/>
      <c r="EF56" s="411"/>
      <c r="EG56" s="411"/>
      <c r="EH56" s="411"/>
      <c r="EI56" s="411"/>
      <c r="EJ56" s="411"/>
      <c r="EK56" s="411"/>
      <c r="EL56" s="411"/>
      <c r="EM56" s="411"/>
      <c r="EN56" s="411"/>
      <c r="EO56" s="411"/>
      <c r="EP56" s="411"/>
      <c r="EQ56" s="411"/>
      <c r="ER56" s="411"/>
      <c r="ES56" s="411"/>
      <c r="ET56" s="411"/>
      <c r="EU56" s="411"/>
      <c r="EV56" s="411"/>
      <c r="EW56" s="411"/>
      <c r="EX56" s="411"/>
      <c r="EY56" s="411"/>
      <c r="EZ56" s="411"/>
      <c r="FA56" s="411"/>
      <c r="FB56" s="411"/>
      <c r="FC56" s="411"/>
      <c r="FD56" s="411"/>
      <c r="FE56" s="411"/>
      <c r="FF56" s="411"/>
      <c r="FG56" s="411"/>
      <c r="FH56" s="411"/>
      <c r="FI56" s="411"/>
      <c r="FJ56" s="411"/>
      <c r="FK56" s="411"/>
      <c r="FL56" s="411"/>
      <c r="FM56" s="411"/>
      <c r="FN56" s="411"/>
      <c r="FO56" s="411"/>
      <c r="FP56" s="411"/>
      <c r="FQ56" s="411"/>
      <c r="FR56" s="411"/>
      <c r="FS56" s="411"/>
      <c r="FT56" s="411"/>
      <c r="FU56" s="411"/>
      <c r="FV56" s="411"/>
      <c r="FW56" s="411"/>
      <c r="FX56" s="411"/>
      <c r="FY56" s="411"/>
      <c r="FZ56" s="411"/>
      <c r="GA56" s="411"/>
      <c r="GB56" s="411"/>
      <c r="GC56" s="411"/>
      <c r="GD56" s="411"/>
      <c r="GE56" s="411"/>
      <c r="GF56" s="411"/>
      <c r="GG56" s="411"/>
      <c r="GH56" s="411"/>
      <c r="GI56" s="411"/>
      <c r="GJ56" s="411"/>
      <c r="GK56" s="411"/>
      <c r="GL56" s="411"/>
      <c r="GM56" s="411"/>
      <c r="GN56" s="411"/>
      <c r="GO56" s="411"/>
      <c r="GP56" s="411"/>
      <c r="GQ56" s="411"/>
      <c r="GR56" s="411"/>
      <c r="GS56" s="411"/>
      <c r="GT56" s="411"/>
      <c r="GU56" s="411"/>
      <c r="GV56" s="411"/>
      <c r="GW56" s="411"/>
      <c r="GX56" s="411"/>
      <c r="GY56" s="411"/>
      <c r="GZ56" s="411"/>
      <c r="HA56" s="411"/>
      <c r="HB56" s="411"/>
      <c r="HC56" s="411"/>
      <c r="HD56" s="411"/>
      <c r="HE56" s="411"/>
      <c r="HF56" s="411"/>
      <c r="HG56" s="411"/>
      <c r="HH56" s="411"/>
      <c r="HI56" s="411"/>
      <c r="HJ56" s="411"/>
      <c r="HK56" s="411"/>
      <c r="HL56" s="411"/>
      <c r="HM56" s="411"/>
      <c r="HN56" s="411"/>
      <c r="HO56" s="411"/>
      <c r="HP56" s="411"/>
      <c r="HQ56" s="411"/>
      <c r="HR56" s="411"/>
      <c r="HS56" s="411"/>
      <c r="HT56" s="411"/>
      <c r="HU56" s="411"/>
      <c r="HV56" s="411"/>
      <c r="HW56" s="411"/>
      <c r="HX56" s="411"/>
      <c r="HY56" s="411"/>
      <c r="HZ56" s="411"/>
      <c r="IA56" s="411"/>
      <c r="IB56" s="411"/>
      <c r="IC56" s="411"/>
    </row>
    <row r="57" spans="1:237" s="412" customFormat="1" ht="150" customHeight="1" x14ac:dyDescent="0.2">
      <c r="A57" s="354">
        <f t="shared" si="0"/>
        <v>50</v>
      </c>
      <c r="B57" s="316" t="s">
        <v>96</v>
      </c>
      <c r="C57" s="396">
        <v>33</v>
      </c>
      <c r="D57" s="316" t="s">
        <v>24</v>
      </c>
      <c r="E57" s="406" t="s">
        <v>97</v>
      </c>
      <c r="F57" s="348" t="s">
        <v>98</v>
      </c>
      <c r="H57" s="396" t="s">
        <v>63</v>
      </c>
      <c r="I57" s="338">
        <v>17368600</v>
      </c>
      <c r="J57" s="338"/>
      <c r="K57" s="341">
        <v>42587</v>
      </c>
      <c r="L57" s="413">
        <v>42592</v>
      </c>
      <c r="M57" s="413">
        <v>42597</v>
      </c>
      <c r="N57" s="362">
        <v>60</v>
      </c>
      <c r="O57" s="413">
        <v>42652</v>
      </c>
      <c r="P57" s="417">
        <v>81112502</v>
      </c>
      <c r="Q57" s="316" t="s">
        <v>253</v>
      </c>
      <c r="R57" s="365" t="s">
        <v>667</v>
      </c>
      <c r="S57" s="409" t="s">
        <v>331</v>
      </c>
      <c r="T57" s="500"/>
      <c r="U57" s="409"/>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c r="CX57" s="411"/>
      <c r="CY57" s="411"/>
      <c r="CZ57" s="411"/>
      <c r="DA57" s="411"/>
      <c r="DB57" s="411"/>
      <c r="DC57" s="411"/>
      <c r="DD57" s="411"/>
      <c r="DE57" s="411"/>
      <c r="DF57" s="411"/>
      <c r="DG57" s="411"/>
      <c r="DH57" s="411"/>
      <c r="DI57" s="411"/>
      <c r="DJ57" s="411"/>
      <c r="DK57" s="411"/>
      <c r="DL57" s="411"/>
      <c r="DM57" s="411"/>
      <c r="DN57" s="411"/>
      <c r="DO57" s="411"/>
      <c r="DP57" s="411"/>
      <c r="DQ57" s="411"/>
      <c r="DR57" s="411"/>
      <c r="DS57" s="411"/>
      <c r="DT57" s="411"/>
      <c r="DU57" s="411"/>
      <c r="DV57" s="411"/>
      <c r="DW57" s="411"/>
      <c r="DX57" s="411"/>
      <c r="DY57" s="411"/>
      <c r="DZ57" s="411"/>
      <c r="EA57" s="411"/>
      <c r="EB57" s="411"/>
      <c r="EC57" s="411"/>
      <c r="ED57" s="411"/>
      <c r="EE57" s="411"/>
      <c r="EF57" s="411"/>
      <c r="EG57" s="411"/>
      <c r="EH57" s="411"/>
      <c r="EI57" s="411"/>
      <c r="EJ57" s="411"/>
      <c r="EK57" s="411"/>
      <c r="EL57" s="411"/>
      <c r="EM57" s="411"/>
      <c r="EN57" s="411"/>
      <c r="EO57" s="411"/>
      <c r="EP57" s="411"/>
      <c r="EQ57" s="411"/>
      <c r="ER57" s="411"/>
      <c r="ES57" s="411"/>
      <c r="ET57" s="411"/>
      <c r="EU57" s="411"/>
      <c r="EV57" s="411"/>
      <c r="EW57" s="411"/>
      <c r="EX57" s="411"/>
      <c r="EY57" s="411"/>
      <c r="EZ57" s="411"/>
      <c r="FA57" s="411"/>
      <c r="FB57" s="411"/>
      <c r="FC57" s="411"/>
      <c r="FD57" s="411"/>
      <c r="FE57" s="411"/>
      <c r="FF57" s="411"/>
      <c r="FG57" s="411"/>
      <c r="FH57" s="411"/>
      <c r="FI57" s="411"/>
      <c r="FJ57" s="411"/>
      <c r="FK57" s="411"/>
      <c r="FL57" s="411"/>
      <c r="FM57" s="411"/>
      <c r="FN57" s="411"/>
      <c r="FO57" s="411"/>
      <c r="FP57" s="411"/>
      <c r="FQ57" s="411"/>
      <c r="FR57" s="411"/>
      <c r="FS57" s="411"/>
      <c r="FT57" s="411"/>
      <c r="FU57" s="411"/>
      <c r="FV57" s="411"/>
      <c r="FW57" s="411"/>
      <c r="FX57" s="411"/>
      <c r="FY57" s="411"/>
      <c r="FZ57" s="411"/>
      <c r="GA57" s="411"/>
      <c r="GB57" s="411"/>
      <c r="GC57" s="411"/>
      <c r="GD57" s="411"/>
      <c r="GE57" s="411"/>
      <c r="GF57" s="411"/>
      <c r="GG57" s="411"/>
      <c r="GH57" s="411"/>
      <c r="GI57" s="411"/>
      <c r="GJ57" s="411"/>
      <c r="GK57" s="411"/>
      <c r="GL57" s="411"/>
      <c r="GM57" s="411"/>
      <c r="GN57" s="411"/>
      <c r="GO57" s="411"/>
      <c r="GP57" s="411"/>
      <c r="GQ57" s="411"/>
      <c r="GR57" s="411"/>
      <c r="GS57" s="411"/>
      <c r="GT57" s="411"/>
      <c r="GU57" s="411"/>
      <c r="GV57" s="411"/>
      <c r="GW57" s="411"/>
      <c r="GX57" s="411"/>
      <c r="GY57" s="411"/>
      <c r="GZ57" s="411"/>
      <c r="HA57" s="411"/>
      <c r="HB57" s="411"/>
      <c r="HC57" s="411"/>
      <c r="HD57" s="411"/>
      <c r="HE57" s="411"/>
      <c r="HF57" s="411"/>
      <c r="HG57" s="411"/>
      <c r="HH57" s="411"/>
      <c r="HI57" s="411"/>
      <c r="HJ57" s="411"/>
      <c r="HK57" s="411"/>
      <c r="HL57" s="411"/>
      <c r="HM57" s="411"/>
      <c r="HN57" s="411"/>
      <c r="HO57" s="411"/>
      <c r="HP57" s="411"/>
      <c r="HQ57" s="411"/>
      <c r="HR57" s="411"/>
      <c r="HS57" s="411"/>
      <c r="HT57" s="411"/>
      <c r="HU57" s="411"/>
      <c r="HV57" s="411"/>
      <c r="HW57" s="411"/>
      <c r="HX57" s="411"/>
      <c r="HY57" s="411"/>
      <c r="HZ57" s="411"/>
      <c r="IA57" s="411"/>
      <c r="IB57" s="411"/>
      <c r="IC57" s="411"/>
    </row>
    <row r="58" spans="1:237" s="412" customFormat="1" ht="286.5" customHeight="1" x14ac:dyDescent="0.2">
      <c r="A58" s="354"/>
      <c r="B58" s="316" t="s">
        <v>96</v>
      </c>
      <c r="C58" s="396">
        <v>33</v>
      </c>
      <c r="D58" s="316" t="s">
        <v>24</v>
      </c>
      <c r="E58" s="406" t="s">
        <v>97</v>
      </c>
      <c r="F58" s="348" t="s">
        <v>98</v>
      </c>
      <c r="G58" s="348" t="s">
        <v>563</v>
      </c>
      <c r="H58" s="396" t="s">
        <v>63</v>
      </c>
      <c r="I58" s="340">
        <v>1931400</v>
      </c>
      <c r="J58" s="340">
        <v>1931400</v>
      </c>
      <c r="K58" s="341">
        <v>42436</v>
      </c>
      <c r="L58" s="413">
        <v>42436</v>
      </c>
      <c r="M58" s="413">
        <v>42437</v>
      </c>
      <c r="N58" s="354">
        <v>30</v>
      </c>
      <c r="O58" s="413">
        <v>42467</v>
      </c>
      <c r="P58" s="397" t="s">
        <v>568</v>
      </c>
      <c r="Q58" s="316" t="s">
        <v>590</v>
      </c>
      <c r="R58" s="365" t="s">
        <v>571</v>
      </c>
      <c r="S58" s="409" t="s">
        <v>331</v>
      </c>
      <c r="T58" s="414" t="s">
        <v>620</v>
      </c>
      <c r="U58" s="409" t="s">
        <v>522</v>
      </c>
      <c r="V58" s="411"/>
      <c r="W58" s="411"/>
      <c r="X58" s="401"/>
      <c r="Y58" s="411"/>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411"/>
      <c r="BW58" s="411"/>
      <c r="BX58" s="411"/>
      <c r="BY58" s="411"/>
      <c r="BZ58" s="411"/>
      <c r="CA58" s="411"/>
      <c r="CB58" s="411"/>
      <c r="CC58" s="411"/>
      <c r="CD58" s="411"/>
      <c r="CE58" s="411"/>
      <c r="CF58" s="411"/>
      <c r="CG58" s="411"/>
      <c r="CH58" s="411"/>
      <c r="CI58" s="411"/>
      <c r="CJ58" s="411"/>
      <c r="CK58" s="411"/>
      <c r="CL58" s="411"/>
      <c r="CM58" s="411"/>
      <c r="CN58" s="411"/>
      <c r="CO58" s="411"/>
      <c r="CP58" s="411"/>
      <c r="CQ58" s="411"/>
      <c r="CR58" s="411"/>
      <c r="CS58" s="411"/>
      <c r="CT58" s="411"/>
      <c r="CU58" s="411"/>
      <c r="CV58" s="411"/>
      <c r="CW58" s="411"/>
      <c r="CX58" s="411"/>
      <c r="CY58" s="411"/>
      <c r="CZ58" s="411"/>
      <c r="DA58" s="411"/>
      <c r="DB58" s="411"/>
      <c r="DC58" s="411"/>
      <c r="DD58" s="411"/>
      <c r="DE58" s="411"/>
      <c r="DF58" s="411"/>
      <c r="DG58" s="411"/>
      <c r="DH58" s="411"/>
      <c r="DI58" s="411"/>
      <c r="DJ58" s="411"/>
      <c r="DK58" s="411"/>
      <c r="DL58" s="411"/>
      <c r="DM58" s="411"/>
      <c r="DN58" s="411"/>
      <c r="DO58" s="411"/>
      <c r="DP58" s="411"/>
      <c r="DQ58" s="411"/>
      <c r="DR58" s="411"/>
      <c r="DS58" s="411"/>
      <c r="DT58" s="411"/>
      <c r="DU58" s="411"/>
      <c r="DV58" s="411"/>
      <c r="DW58" s="411"/>
      <c r="DX58" s="411"/>
      <c r="DY58" s="411"/>
      <c r="DZ58" s="411"/>
      <c r="EA58" s="411"/>
      <c r="EB58" s="411"/>
      <c r="EC58" s="411"/>
      <c r="ED58" s="411"/>
      <c r="EE58" s="411"/>
      <c r="EF58" s="411"/>
      <c r="EG58" s="411"/>
      <c r="EH58" s="411"/>
      <c r="EI58" s="411"/>
      <c r="EJ58" s="411"/>
      <c r="EK58" s="411"/>
      <c r="EL58" s="411"/>
      <c r="EM58" s="411"/>
      <c r="EN58" s="411"/>
      <c r="EO58" s="411"/>
      <c r="EP58" s="411"/>
      <c r="EQ58" s="411"/>
      <c r="ER58" s="411"/>
      <c r="ES58" s="411"/>
      <c r="ET58" s="411"/>
      <c r="EU58" s="411"/>
      <c r="EV58" s="411"/>
      <c r="EW58" s="411"/>
      <c r="EX58" s="411"/>
      <c r="EY58" s="411"/>
      <c r="EZ58" s="411"/>
      <c r="FA58" s="411"/>
      <c r="FB58" s="411"/>
      <c r="FC58" s="411"/>
      <c r="FD58" s="411"/>
      <c r="FE58" s="411"/>
      <c r="FF58" s="411"/>
      <c r="FG58" s="411"/>
      <c r="FH58" s="411"/>
      <c r="FI58" s="411"/>
      <c r="FJ58" s="411"/>
      <c r="FK58" s="411"/>
      <c r="FL58" s="411"/>
      <c r="FM58" s="411"/>
      <c r="FN58" s="411"/>
      <c r="FO58" s="411"/>
      <c r="FP58" s="411"/>
      <c r="FQ58" s="411"/>
      <c r="FR58" s="411"/>
      <c r="FS58" s="411"/>
      <c r="FT58" s="411"/>
      <c r="FU58" s="411"/>
      <c r="FV58" s="411"/>
      <c r="FW58" s="411"/>
      <c r="FX58" s="411"/>
      <c r="FY58" s="411"/>
      <c r="FZ58" s="411"/>
      <c r="GA58" s="411"/>
      <c r="GB58" s="411"/>
      <c r="GC58" s="411"/>
      <c r="GD58" s="411"/>
      <c r="GE58" s="411"/>
      <c r="GF58" s="411"/>
      <c r="GG58" s="411"/>
      <c r="GH58" s="411"/>
      <c r="GI58" s="411"/>
      <c r="GJ58" s="411"/>
      <c r="GK58" s="411"/>
      <c r="GL58" s="411"/>
      <c r="GM58" s="411"/>
      <c r="GN58" s="411"/>
      <c r="GO58" s="411"/>
      <c r="GP58" s="411"/>
      <c r="GQ58" s="411"/>
      <c r="GR58" s="411"/>
      <c r="GS58" s="411"/>
      <c r="GT58" s="411"/>
      <c r="GU58" s="411"/>
      <c r="GV58" s="411"/>
      <c r="GW58" s="411"/>
      <c r="GX58" s="411"/>
      <c r="GY58" s="411"/>
      <c r="GZ58" s="411"/>
      <c r="HA58" s="411"/>
      <c r="HB58" s="411"/>
      <c r="HC58" s="411"/>
      <c r="HD58" s="411"/>
      <c r="HE58" s="411"/>
      <c r="HF58" s="411"/>
      <c r="HG58" s="411"/>
      <c r="HH58" s="411"/>
      <c r="HI58" s="411"/>
      <c r="HJ58" s="411"/>
      <c r="HK58" s="411"/>
      <c r="HL58" s="411"/>
      <c r="HM58" s="411"/>
      <c r="HN58" s="411"/>
      <c r="HO58" s="411"/>
      <c r="HP58" s="411"/>
      <c r="HQ58" s="411"/>
      <c r="HR58" s="411"/>
      <c r="HS58" s="411"/>
      <c r="HT58" s="411"/>
      <c r="HU58" s="411"/>
      <c r="HV58" s="411"/>
      <c r="HW58" s="411"/>
      <c r="HX58" s="411"/>
      <c r="HY58" s="411"/>
      <c r="HZ58" s="411"/>
      <c r="IA58" s="411"/>
      <c r="IB58" s="411"/>
      <c r="IC58" s="411"/>
    </row>
    <row r="59" spans="1:237" s="412" customFormat="1" ht="287.25" customHeight="1" x14ac:dyDescent="0.2">
      <c r="A59" s="354"/>
      <c r="B59" s="316" t="s">
        <v>96</v>
      </c>
      <c r="C59" s="396">
        <v>33</v>
      </c>
      <c r="D59" s="316" t="s">
        <v>24</v>
      </c>
      <c r="E59" s="406" t="s">
        <v>97</v>
      </c>
      <c r="F59" s="348" t="s">
        <v>98</v>
      </c>
      <c r="G59" s="348" t="s">
        <v>563</v>
      </c>
      <c r="H59" s="396" t="s">
        <v>63</v>
      </c>
      <c r="I59" s="340">
        <v>1500000</v>
      </c>
      <c r="J59" s="340">
        <v>1500000</v>
      </c>
      <c r="K59" s="341">
        <v>42436</v>
      </c>
      <c r="L59" s="413">
        <v>42436</v>
      </c>
      <c r="M59" s="413">
        <v>42437</v>
      </c>
      <c r="N59" s="354">
        <v>30</v>
      </c>
      <c r="O59" s="413">
        <v>42467</v>
      </c>
      <c r="P59" s="397" t="s">
        <v>568</v>
      </c>
      <c r="Q59" s="316" t="s">
        <v>590</v>
      </c>
      <c r="R59" s="415" t="s">
        <v>571</v>
      </c>
      <c r="S59" s="409" t="s">
        <v>331</v>
      </c>
      <c r="T59" s="317" t="s">
        <v>668</v>
      </c>
      <c r="U59" s="409" t="s">
        <v>522</v>
      </c>
      <c r="V59" s="411"/>
      <c r="W59" s="411"/>
      <c r="X59" s="40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411"/>
      <c r="BW59" s="411"/>
      <c r="BX59" s="411"/>
      <c r="BY59" s="411"/>
      <c r="BZ59" s="411"/>
      <c r="CA59" s="411"/>
      <c r="CB59" s="411"/>
      <c r="CC59" s="411"/>
      <c r="CD59" s="411"/>
      <c r="CE59" s="411"/>
      <c r="CF59" s="411"/>
      <c r="CG59" s="411"/>
      <c r="CH59" s="411"/>
      <c r="CI59" s="411"/>
      <c r="CJ59" s="411"/>
      <c r="CK59" s="411"/>
      <c r="CL59" s="411"/>
      <c r="CM59" s="411"/>
      <c r="CN59" s="411"/>
      <c r="CO59" s="411"/>
      <c r="CP59" s="411"/>
      <c r="CQ59" s="411"/>
      <c r="CR59" s="411"/>
      <c r="CS59" s="411"/>
      <c r="CT59" s="411"/>
      <c r="CU59" s="411"/>
      <c r="CV59" s="411"/>
      <c r="CW59" s="411"/>
      <c r="CX59" s="411"/>
      <c r="CY59" s="411"/>
      <c r="CZ59" s="411"/>
      <c r="DA59" s="411"/>
      <c r="DB59" s="411"/>
      <c r="DC59" s="411"/>
      <c r="DD59" s="411"/>
      <c r="DE59" s="411"/>
      <c r="DF59" s="411"/>
      <c r="DG59" s="411"/>
      <c r="DH59" s="411"/>
      <c r="DI59" s="411"/>
      <c r="DJ59" s="411"/>
      <c r="DK59" s="411"/>
      <c r="DL59" s="411"/>
      <c r="DM59" s="411"/>
      <c r="DN59" s="411"/>
      <c r="DO59" s="411"/>
      <c r="DP59" s="411"/>
      <c r="DQ59" s="411"/>
      <c r="DR59" s="411"/>
      <c r="DS59" s="411"/>
      <c r="DT59" s="411"/>
      <c r="DU59" s="411"/>
      <c r="DV59" s="411"/>
      <c r="DW59" s="411"/>
      <c r="DX59" s="411"/>
      <c r="DY59" s="411"/>
      <c r="DZ59" s="411"/>
      <c r="EA59" s="411"/>
      <c r="EB59" s="411"/>
      <c r="EC59" s="411"/>
      <c r="ED59" s="411"/>
      <c r="EE59" s="411"/>
      <c r="EF59" s="411"/>
      <c r="EG59" s="411"/>
      <c r="EH59" s="411"/>
      <c r="EI59" s="411"/>
      <c r="EJ59" s="411"/>
      <c r="EK59" s="411"/>
      <c r="EL59" s="411"/>
      <c r="EM59" s="411"/>
      <c r="EN59" s="411"/>
      <c r="EO59" s="411"/>
      <c r="EP59" s="411"/>
      <c r="EQ59" s="411"/>
      <c r="ER59" s="411"/>
      <c r="ES59" s="411"/>
      <c r="ET59" s="411"/>
      <c r="EU59" s="411"/>
      <c r="EV59" s="411"/>
      <c r="EW59" s="411"/>
      <c r="EX59" s="411"/>
      <c r="EY59" s="411"/>
      <c r="EZ59" s="411"/>
      <c r="FA59" s="411"/>
      <c r="FB59" s="411"/>
      <c r="FC59" s="411"/>
      <c r="FD59" s="411"/>
      <c r="FE59" s="411"/>
      <c r="FF59" s="411"/>
      <c r="FG59" s="411"/>
      <c r="FH59" s="411"/>
      <c r="FI59" s="411"/>
      <c r="FJ59" s="411"/>
      <c r="FK59" s="411"/>
      <c r="FL59" s="411"/>
      <c r="FM59" s="411"/>
      <c r="FN59" s="411"/>
      <c r="FO59" s="411"/>
      <c r="FP59" s="411"/>
      <c r="FQ59" s="411"/>
      <c r="FR59" s="411"/>
      <c r="FS59" s="411"/>
      <c r="FT59" s="411"/>
      <c r="FU59" s="411"/>
      <c r="FV59" s="411"/>
      <c r="FW59" s="411"/>
      <c r="FX59" s="411"/>
      <c r="FY59" s="411"/>
      <c r="FZ59" s="411"/>
      <c r="GA59" s="411"/>
      <c r="GB59" s="411"/>
      <c r="GC59" s="411"/>
      <c r="GD59" s="411"/>
      <c r="GE59" s="411"/>
      <c r="GF59" s="411"/>
      <c r="GG59" s="411"/>
      <c r="GH59" s="411"/>
      <c r="GI59" s="411"/>
      <c r="GJ59" s="411"/>
      <c r="GK59" s="411"/>
      <c r="GL59" s="411"/>
      <c r="GM59" s="411"/>
      <c r="GN59" s="411"/>
      <c r="GO59" s="411"/>
      <c r="GP59" s="411"/>
      <c r="GQ59" s="411"/>
      <c r="GR59" s="411"/>
      <c r="GS59" s="411"/>
      <c r="GT59" s="411"/>
      <c r="GU59" s="411"/>
      <c r="GV59" s="411"/>
      <c r="GW59" s="411"/>
      <c r="GX59" s="411"/>
      <c r="GY59" s="411"/>
      <c r="GZ59" s="411"/>
      <c r="HA59" s="411"/>
      <c r="HB59" s="411"/>
      <c r="HC59" s="411"/>
      <c r="HD59" s="411"/>
      <c r="HE59" s="411"/>
      <c r="HF59" s="411"/>
      <c r="HG59" s="411"/>
      <c r="HH59" s="411"/>
      <c r="HI59" s="411"/>
      <c r="HJ59" s="411"/>
      <c r="HK59" s="411"/>
      <c r="HL59" s="411"/>
      <c r="HM59" s="411"/>
      <c r="HN59" s="411"/>
      <c r="HO59" s="411"/>
      <c r="HP59" s="411"/>
      <c r="HQ59" s="411"/>
      <c r="HR59" s="411"/>
      <c r="HS59" s="411"/>
      <c r="HT59" s="411"/>
      <c r="HU59" s="411"/>
      <c r="HV59" s="411"/>
      <c r="HW59" s="411"/>
      <c r="HX59" s="411"/>
      <c r="HY59" s="411"/>
      <c r="HZ59" s="411"/>
      <c r="IA59" s="411"/>
      <c r="IB59" s="411"/>
      <c r="IC59" s="411"/>
    </row>
    <row r="60" spans="1:237" s="412" customFormat="1" ht="72" customHeight="1" x14ac:dyDescent="0.2">
      <c r="A60" s="354">
        <v>51</v>
      </c>
      <c r="B60" s="470" t="s">
        <v>96</v>
      </c>
      <c r="C60" s="471">
        <v>33</v>
      </c>
      <c r="D60" s="406" t="s">
        <v>24</v>
      </c>
      <c r="E60" s="406" t="s">
        <v>97</v>
      </c>
      <c r="F60" s="406" t="s">
        <v>98</v>
      </c>
      <c r="G60" s="406" t="s">
        <v>27</v>
      </c>
      <c r="H60" s="471" t="s">
        <v>63</v>
      </c>
      <c r="I60" s="408">
        <v>250975840</v>
      </c>
      <c r="J60" s="340"/>
      <c r="K60" s="501">
        <v>42581</v>
      </c>
      <c r="L60" s="413">
        <f>K60+60</f>
        <v>42641</v>
      </c>
      <c r="M60" s="413">
        <f>L60+5</f>
        <v>42646</v>
      </c>
      <c r="N60" s="362">
        <v>120</v>
      </c>
      <c r="O60" s="413">
        <f>M60+N60</f>
        <v>42766</v>
      </c>
      <c r="P60" s="417">
        <v>45111607</v>
      </c>
      <c r="Q60" s="316" t="s">
        <v>760</v>
      </c>
      <c r="R60" s="316" t="s">
        <v>756</v>
      </c>
      <c r="S60" s="409"/>
      <c r="T60" s="317"/>
      <c r="U60" s="409"/>
      <c r="V60" s="411"/>
      <c r="W60" s="411"/>
      <c r="X60" s="502"/>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c r="CX60" s="411"/>
      <c r="CY60" s="411"/>
      <c r="CZ60" s="411"/>
      <c r="DA60" s="411"/>
      <c r="DB60" s="411"/>
      <c r="DC60" s="411"/>
      <c r="DD60" s="411"/>
      <c r="DE60" s="411"/>
      <c r="DF60" s="411"/>
      <c r="DG60" s="411"/>
      <c r="DH60" s="411"/>
      <c r="DI60" s="411"/>
      <c r="DJ60" s="411"/>
      <c r="DK60" s="411"/>
      <c r="DL60" s="411"/>
      <c r="DM60" s="411"/>
      <c r="DN60" s="411"/>
      <c r="DO60" s="411"/>
      <c r="DP60" s="411"/>
      <c r="DQ60" s="411"/>
      <c r="DR60" s="411"/>
      <c r="DS60" s="411"/>
      <c r="DT60" s="411"/>
      <c r="DU60" s="411"/>
      <c r="DV60" s="411"/>
      <c r="DW60" s="411"/>
      <c r="DX60" s="411"/>
      <c r="DY60" s="411"/>
      <c r="DZ60" s="411"/>
      <c r="EA60" s="411"/>
      <c r="EB60" s="411"/>
      <c r="EC60" s="411"/>
      <c r="ED60" s="411"/>
      <c r="EE60" s="411"/>
      <c r="EF60" s="411"/>
      <c r="EG60" s="411"/>
      <c r="EH60" s="411"/>
      <c r="EI60" s="411"/>
      <c r="EJ60" s="411"/>
      <c r="EK60" s="411"/>
      <c r="EL60" s="411"/>
      <c r="EM60" s="411"/>
      <c r="EN60" s="411"/>
      <c r="EO60" s="411"/>
      <c r="EP60" s="411"/>
      <c r="EQ60" s="411"/>
      <c r="ER60" s="411"/>
      <c r="ES60" s="411"/>
      <c r="ET60" s="411"/>
      <c r="EU60" s="411"/>
      <c r="EV60" s="411"/>
      <c r="EW60" s="411"/>
      <c r="EX60" s="411"/>
      <c r="EY60" s="411"/>
      <c r="EZ60" s="411"/>
      <c r="FA60" s="411"/>
      <c r="FB60" s="411"/>
      <c r="FC60" s="411"/>
      <c r="FD60" s="411"/>
      <c r="FE60" s="411"/>
      <c r="FF60" s="411"/>
      <c r="FG60" s="411"/>
      <c r="FH60" s="411"/>
      <c r="FI60" s="411"/>
      <c r="FJ60" s="411"/>
      <c r="FK60" s="411"/>
      <c r="FL60" s="411"/>
      <c r="FM60" s="411"/>
      <c r="FN60" s="411"/>
      <c r="FO60" s="411"/>
      <c r="FP60" s="411"/>
      <c r="FQ60" s="411"/>
      <c r="FR60" s="411"/>
      <c r="FS60" s="411"/>
      <c r="FT60" s="411"/>
      <c r="FU60" s="411"/>
      <c r="FV60" s="411"/>
      <c r="FW60" s="411"/>
      <c r="FX60" s="411"/>
      <c r="FY60" s="411"/>
      <c r="FZ60" s="411"/>
      <c r="GA60" s="411"/>
      <c r="GB60" s="411"/>
      <c r="GC60" s="411"/>
      <c r="GD60" s="411"/>
      <c r="GE60" s="411"/>
      <c r="GF60" s="411"/>
      <c r="GG60" s="411"/>
      <c r="GH60" s="411"/>
      <c r="GI60" s="411"/>
      <c r="GJ60" s="411"/>
      <c r="GK60" s="411"/>
      <c r="GL60" s="411"/>
      <c r="GM60" s="411"/>
      <c r="GN60" s="411"/>
      <c r="GO60" s="411"/>
      <c r="GP60" s="411"/>
      <c r="GQ60" s="411"/>
      <c r="GR60" s="411"/>
      <c r="GS60" s="411"/>
      <c r="GT60" s="411"/>
      <c r="GU60" s="411"/>
      <c r="GV60" s="411"/>
      <c r="GW60" s="411"/>
      <c r="GX60" s="411"/>
      <c r="GY60" s="411"/>
      <c r="GZ60" s="411"/>
      <c r="HA60" s="411"/>
      <c r="HB60" s="411"/>
      <c r="HC60" s="411"/>
      <c r="HD60" s="411"/>
      <c r="HE60" s="411"/>
      <c r="HF60" s="411"/>
      <c r="HG60" s="411"/>
      <c r="HH60" s="411"/>
      <c r="HI60" s="411"/>
      <c r="HJ60" s="411"/>
      <c r="HK60" s="411"/>
      <c r="HL60" s="411"/>
      <c r="HM60" s="411"/>
      <c r="HN60" s="411"/>
      <c r="HO60" s="411"/>
      <c r="HP60" s="411"/>
      <c r="HQ60" s="411"/>
      <c r="HR60" s="411"/>
      <c r="HS60" s="411"/>
      <c r="HT60" s="411"/>
      <c r="HU60" s="411"/>
      <c r="HV60" s="411"/>
      <c r="HW60" s="411"/>
      <c r="HX60" s="411"/>
      <c r="HY60" s="411"/>
      <c r="HZ60" s="411"/>
      <c r="IA60" s="411"/>
      <c r="IB60" s="411"/>
      <c r="IC60" s="411"/>
    </row>
    <row r="61" spans="1:237" s="412" customFormat="1" ht="90" customHeight="1" x14ac:dyDescent="0.2">
      <c r="A61" s="354">
        <f t="shared" si="0"/>
        <v>52</v>
      </c>
      <c r="B61" s="470" t="s">
        <v>96</v>
      </c>
      <c r="C61" s="471">
        <v>33</v>
      </c>
      <c r="D61" s="406" t="s">
        <v>24</v>
      </c>
      <c r="E61" s="406" t="s">
        <v>97</v>
      </c>
      <c r="F61" s="406" t="s">
        <v>98</v>
      </c>
      <c r="G61" s="471" t="s">
        <v>755</v>
      </c>
      <c r="H61" s="471" t="s">
        <v>28</v>
      </c>
      <c r="I61" s="408">
        <f>4150000*10</f>
        <v>41500000</v>
      </c>
      <c r="J61" s="340"/>
      <c r="K61" s="501">
        <v>42536</v>
      </c>
      <c r="L61" s="413">
        <f t="shared" ref="L61:L63" si="2">K61+60</f>
        <v>42596</v>
      </c>
      <c r="M61" s="413">
        <f t="shared" ref="M61:M63" si="3">L61+5</f>
        <v>42601</v>
      </c>
      <c r="N61" s="362">
        <v>300</v>
      </c>
      <c r="O61" s="413">
        <f t="shared" ref="O61:O63" si="4">M61+N61</f>
        <v>42901</v>
      </c>
      <c r="P61" s="417">
        <v>81111811</v>
      </c>
      <c r="Q61" s="316" t="s">
        <v>761</v>
      </c>
      <c r="R61" s="503" t="s">
        <v>757</v>
      </c>
      <c r="S61" s="409"/>
      <c r="T61" s="317"/>
      <c r="U61" s="409"/>
      <c r="V61" s="411"/>
      <c r="W61" s="411"/>
      <c r="X61" s="502"/>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c r="BR61" s="411"/>
      <c r="BS61" s="411"/>
      <c r="BT61" s="411"/>
      <c r="BU61" s="411"/>
      <c r="BV61" s="411"/>
      <c r="BW61" s="411"/>
      <c r="BX61" s="411"/>
      <c r="BY61" s="411"/>
      <c r="BZ61" s="411"/>
      <c r="CA61" s="411"/>
      <c r="CB61" s="411"/>
      <c r="CC61" s="411"/>
      <c r="CD61" s="411"/>
      <c r="CE61" s="411"/>
      <c r="CF61" s="411"/>
      <c r="CG61" s="411"/>
      <c r="CH61" s="411"/>
      <c r="CI61" s="411"/>
      <c r="CJ61" s="411"/>
      <c r="CK61" s="411"/>
      <c r="CL61" s="411"/>
      <c r="CM61" s="411"/>
      <c r="CN61" s="411"/>
      <c r="CO61" s="411"/>
      <c r="CP61" s="411"/>
      <c r="CQ61" s="411"/>
      <c r="CR61" s="411"/>
      <c r="CS61" s="411"/>
      <c r="CT61" s="411"/>
      <c r="CU61" s="411"/>
      <c r="CV61" s="411"/>
      <c r="CW61" s="411"/>
      <c r="CX61" s="411"/>
      <c r="CY61" s="411"/>
      <c r="CZ61" s="411"/>
      <c r="DA61" s="411"/>
      <c r="DB61" s="411"/>
      <c r="DC61" s="411"/>
      <c r="DD61" s="411"/>
      <c r="DE61" s="411"/>
      <c r="DF61" s="411"/>
      <c r="DG61" s="411"/>
      <c r="DH61" s="411"/>
      <c r="DI61" s="411"/>
      <c r="DJ61" s="411"/>
      <c r="DK61" s="411"/>
      <c r="DL61" s="411"/>
      <c r="DM61" s="411"/>
      <c r="DN61" s="411"/>
      <c r="DO61" s="411"/>
      <c r="DP61" s="411"/>
      <c r="DQ61" s="411"/>
      <c r="DR61" s="411"/>
      <c r="DS61" s="411"/>
      <c r="DT61" s="411"/>
      <c r="DU61" s="411"/>
      <c r="DV61" s="411"/>
      <c r="DW61" s="411"/>
      <c r="DX61" s="411"/>
      <c r="DY61" s="411"/>
      <c r="DZ61" s="411"/>
      <c r="EA61" s="411"/>
      <c r="EB61" s="411"/>
      <c r="EC61" s="411"/>
      <c r="ED61" s="411"/>
      <c r="EE61" s="411"/>
      <c r="EF61" s="411"/>
      <c r="EG61" s="411"/>
      <c r="EH61" s="411"/>
      <c r="EI61" s="411"/>
      <c r="EJ61" s="411"/>
      <c r="EK61" s="411"/>
      <c r="EL61" s="411"/>
      <c r="EM61" s="411"/>
      <c r="EN61" s="411"/>
      <c r="EO61" s="411"/>
      <c r="EP61" s="411"/>
      <c r="EQ61" s="411"/>
      <c r="ER61" s="411"/>
      <c r="ES61" s="411"/>
      <c r="ET61" s="411"/>
      <c r="EU61" s="411"/>
      <c r="EV61" s="411"/>
      <c r="EW61" s="411"/>
      <c r="EX61" s="411"/>
      <c r="EY61" s="411"/>
      <c r="EZ61" s="411"/>
      <c r="FA61" s="411"/>
      <c r="FB61" s="411"/>
      <c r="FC61" s="411"/>
      <c r="FD61" s="411"/>
      <c r="FE61" s="411"/>
      <c r="FF61" s="411"/>
      <c r="FG61" s="411"/>
      <c r="FH61" s="411"/>
      <c r="FI61" s="411"/>
      <c r="FJ61" s="411"/>
      <c r="FK61" s="411"/>
      <c r="FL61" s="411"/>
      <c r="FM61" s="411"/>
      <c r="FN61" s="411"/>
      <c r="FO61" s="411"/>
      <c r="FP61" s="411"/>
      <c r="FQ61" s="411"/>
      <c r="FR61" s="411"/>
      <c r="FS61" s="411"/>
      <c r="FT61" s="411"/>
      <c r="FU61" s="411"/>
      <c r="FV61" s="411"/>
      <c r="FW61" s="411"/>
      <c r="FX61" s="411"/>
      <c r="FY61" s="411"/>
      <c r="FZ61" s="411"/>
      <c r="GA61" s="411"/>
      <c r="GB61" s="411"/>
      <c r="GC61" s="411"/>
      <c r="GD61" s="411"/>
      <c r="GE61" s="411"/>
      <c r="GF61" s="411"/>
      <c r="GG61" s="411"/>
      <c r="GH61" s="411"/>
      <c r="GI61" s="411"/>
      <c r="GJ61" s="411"/>
      <c r="GK61" s="411"/>
      <c r="GL61" s="411"/>
      <c r="GM61" s="411"/>
      <c r="GN61" s="411"/>
      <c r="GO61" s="411"/>
      <c r="GP61" s="411"/>
      <c r="GQ61" s="411"/>
      <c r="GR61" s="411"/>
      <c r="GS61" s="411"/>
      <c r="GT61" s="411"/>
      <c r="GU61" s="411"/>
      <c r="GV61" s="411"/>
      <c r="GW61" s="411"/>
      <c r="GX61" s="411"/>
      <c r="GY61" s="411"/>
      <c r="GZ61" s="411"/>
      <c r="HA61" s="411"/>
      <c r="HB61" s="411"/>
      <c r="HC61" s="411"/>
      <c r="HD61" s="411"/>
      <c r="HE61" s="411"/>
      <c r="HF61" s="411"/>
      <c r="HG61" s="411"/>
      <c r="HH61" s="411"/>
      <c r="HI61" s="411"/>
      <c r="HJ61" s="411"/>
      <c r="HK61" s="411"/>
      <c r="HL61" s="411"/>
      <c r="HM61" s="411"/>
      <c r="HN61" s="411"/>
      <c r="HO61" s="411"/>
      <c r="HP61" s="411"/>
      <c r="HQ61" s="411"/>
      <c r="HR61" s="411"/>
      <c r="HS61" s="411"/>
      <c r="HT61" s="411"/>
      <c r="HU61" s="411"/>
      <c r="HV61" s="411"/>
      <c r="HW61" s="411"/>
      <c r="HX61" s="411"/>
      <c r="HY61" s="411"/>
      <c r="HZ61" s="411"/>
      <c r="IA61" s="411"/>
      <c r="IB61" s="411"/>
      <c r="IC61" s="411"/>
    </row>
    <row r="62" spans="1:237" s="412" customFormat="1" ht="84" customHeight="1" x14ac:dyDescent="0.2">
      <c r="A62" s="354">
        <f t="shared" si="0"/>
        <v>53</v>
      </c>
      <c r="B62" s="470" t="s">
        <v>96</v>
      </c>
      <c r="C62" s="471">
        <v>33</v>
      </c>
      <c r="D62" s="406" t="s">
        <v>24</v>
      </c>
      <c r="E62" s="406" t="s">
        <v>97</v>
      </c>
      <c r="F62" s="406" t="s">
        <v>98</v>
      </c>
      <c r="G62" s="471" t="s">
        <v>755</v>
      </c>
      <c r="H62" s="471" t="s">
        <v>28</v>
      </c>
      <c r="I62" s="408">
        <f>7000000*6</f>
        <v>42000000</v>
      </c>
      <c r="J62" s="340"/>
      <c r="K62" s="501">
        <v>42551</v>
      </c>
      <c r="L62" s="413">
        <f t="shared" si="2"/>
        <v>42611</v>
      </c>
      <c r="M62" s="413">
        <f t="shared" si="3"/>
        <v>42616</v>
      </c>
      <c r="N62" s="362">
        <v>180</v>
      </c>
      <c r="O62" s="413">
        <f t="shared" si="4"/>
        <v>42796</v>
      </c>
      <c r="P62" s="417">
        <v>81111811</v>
      </c>
      <c r="Q62" s="316" t="s">
        <v>762</v>
      </c>
      <c r="R62" s="503" t="s">
        <v>758</v>
      </c>
      <c r="S62" s="409"/>
      <c r="T62" s="317"/>
      <c r="U62" s="409"/>
      <c r="V62" s="411"/>
      <c r="W62" s="411"/>
      <c r="X62" s="502"/>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c r="BR62" s="411"/>
      <c r="BS62" s="411"/>
      <c r="BT62" s="411"/>
      <c r="BU62" s="411"/>
      <c r="BV62" s="411"/>
      <c r="BW62" s="411"/>
      <c r="BX62" s="411"/>
      <c r="BY62" s="411"/>
      <c r="BZ62" s="411"/>
      <c r="CA62" s="411"/>
      <c r="CB62" s="411"/>
      <c r="CC62" s="411"/>
      <c r="CD62" s="411"/>
      <c r="CE62" s="411"/>
      <c r="CF62" s="411"/>
      <c r="CG62" s="411"/>
      <c r="CH62" s="411"/>
      <c r="CI62" s="411"/>
      <c r="CJ62" s="411"/>
      <c r="CK62" s="411"/>
      <c r="CL62" s="411"/>
      <c r="CM62" s="411"/>
      <c r="CN62" s="411"/>
      <c r="CO62" s="411"/>
      <c r="CP62" s="411"/>
      <c r="CQ62" s="411"/>
      <c r="CR62" s="411"/>
      <c r="CS62" s="411"/>
      <c r="CT62" s="411"/>
      <c r="CU62" s="411"/>
      <c r="CV62" s="411"/>
      <c r="CW62" s="411"/>
      <c r="CX62" s="411"/>
      <c r="CY62" s="411"/>
      <c r="CZ62" s="411"/>
      <c r="DA62" s="411"/>
      <c r="DB62" s="411"/>
      <c r="DC62" s="411"/>
      <c r="DD62" s="411"/>
      <c r="DE62" s="411"/>
      <c r="DF62" s="411"/>
      <c r="DG62" s="411"/>
      <c r="DH62" s="411"/>
      <c r="DI62" s="411"/>
      <c r="DJ62" s="411"/>
      <c r="DK62" s="411"/>
      <c r="DL62" s="411"/>
      <c r="DM62" s="411"/>
      <c r="DN62" s="411"/>
      <c r="DO62" s="411"/>
      <c r="DP62" s="411"/>
      <c r="DQ62" s="411"/>
      <c r="DR62" s="411"/>
      <c r="DS62" s="411"/>
      <c r="DT62" s="411"/>
      <c r="DU62" s="411"/>
      <c r="DV62" s="411"/>
      <c r="DW62" s="411"/>
      <c r="DX62" s="411"/>
      <c r="DY62" s="411"/>
      <c r="DZ62" s="411"/>
      <c r="EA62" s="411"/>
      <c r="EB62" s="411"/>
      <c r="EC62" s="411"/>
      <c r="ED62" s="411"/>
      <c r="EE62" s="411"/>
      <c r="EF62" s="411"/>
      <c r="EG62" s="411"/>
      <c r="EH62" s="411"/>
      <c r="EI62" s="411"/>
      <c r="EJ62" s="411"/>
      <c r="EK62" s="411"/>
      <c r="EL62" s="411"/>
      <c r="EM62" s="411"/>
      <c r="EN62" s="411"/>
      <c r="EO62" s="411"/>
      <c r="EP62" s="411"/>
      <c r="EQ62" s="411"/>
      <c r="ER62" s="411"/>
      <c r="ES62" s="411"/>
      <c r="ET62" s="411"/>
      <c r="EU62" s="411"/>
      <c r="EV62" s="411"/>
      <c r="EW62" s="411"/>
      <c r="EX62" s="411"/>
      <c r="EY62" s="411"/>
      <c r="EZ62" s="411"/>
      <c r="FA62" s="411"/>
      <c r="FB62" s="411"/>
      <c r="FC62" s="411"/>
      <c r="FD62" s="411"/>
      <c r="FE62" s="411"/>
      <c r="FF62" s="411"/>
      <c r="FG62" s="411"/>
      <c r="FH62" s="411"/>
      <c r="FI62" s="411"/>
      <c r="FJ62" s="411"/>
      <c r="FK62" s="411"/>
      <c r="FL62" s="411"/>
      <c r="FM62" s="411"/>
      <c r="FN62" s="411"/>
      <c r="FO62" s="411"/>
      <c r="FP62" s="411"/>
      <c r="FQ62" s="411"/>
      <c r="FR62" s="411"/>
      <c r="FS62" s="411"/>
      <c r="FT62" s="411"/>
      <c r="FU62" s="411"/>
      <c r="FV62" s="411"/>
      <c r="FW62" s="411"/>
      <c r="FX62" s="411"/>
      <c r="FY62" s="411"/>
      <c r="FZ62" s="411"/>
      <c r="GA62" s="411"/>
      <c r="GB62" s="411"/>
      <c r="GC62" s="411"/>
      <c r="GD62" s="411"/>
      <c r="GE62" s="411"/>
      <c r="GF62" s="411"/>
      <c r="GG62" s="411"/>
      <c r="GH62" s="411"/>
      <c r="GI62" s="411"/>
      <c r="GJ62" s="411"/>
      <c r="GK62" s="411"/>
      <c r="GL62" s="411"/>
      <c r="GM62" s="411"/>
      <c r="GN62" s="411"/>
      <c r="GO62" s="411"/>
      <c r="GP62" s="411"/>
      <c r="GQ62" s="411"/>
      <c r="GR62" s="411"/>
      <c r="GS62" s="411"/>
      <c r="GT62" s="411"/>
      <c r="GU62" s="411"/>
      <c r="GV62" s="411"/>
      <c r="GW62" s="411"/>
      <c r="GX62" s="411"/>
      <c r="GY62" s="411"/>
      <c r="GZ62" s="411"/>
      <c r="HA62" s="411"/>
      <c r="HB62" s="411"/>
      <c r="HC62" s="411"/>
      <c r="HD62" s="411"/>
      <c r="HE62" s="411"/>
      <c r="HF62" s="411"/>
      <c r="HG62" s="411"/>
      <c r="HH62" s="411"/>
      <c r="HI62" s="411"/>
      <c r="HJ62" s="411"/>
      <c r="HK62" s="411"/>
      <c r="HL62" s="411"/>
      <c r="HM62" s="411"/>
      <c r="HN62" s="411"/>
      <c r="HO62" s="411"/>
      <c r="HP62" s="411"/>
      <c r="HQ62" s="411"/>
      <c r="HR62" s="411"/>
      <c r="HS62" s="411"/>
      <c r="HT62" s="411"/>
      <c r="HU62" s="411"/>
      <c r="HV62" s="411"/>
      <c r="HW62" s="411"/>
      <c r="HX62" s="411"/>
      <c r="HY62" s="411"/>
      <c r="HZ62" s="411"/>
      <c r="IA62" s="411"/>
      <c r="IB62" s="411"/>
      <c r="IC62" s="411"/>
    </row>
    <row r="63" spans="1:237" s="412" customFormat="1" ht="129" customHeight="1" x14ac:dyDescent="0.2">
      <c r="A63" s="354">
        <f t="shared" si="0"/>
        <v>54</v>
      </c>
      <c r="B63" s="470" t="s">
        <v>96</v>
      </c>
      <c r="C63" s="471">
        <v>33</v>
      </c>
      <c r="D63" s="406" t="s">
        <v>24</v>
      </c>
      <c r="E63" s="406" t="s">
        <v>97</v>
      </c>
      <c r="F63" s="406" t="s">
        <v>98</v>
      </c>
      <c r="G63" s="406" t="s">
        <v>27</v>
      </c>
      <c r="H63" s="471" t="s">
        <v>28</v>
      </c>
      <c r="I63" s="408">
        <f>315700000-73000000</f>
        <v>242700000</v>
      </c>
      <c r="J63" s="340"/>
      <c r="K63" s="501">
        <v>42612</v>
      </c>
      <c r="L63" s="413">
        <f t="shared" si="2"/>
        <v>42672</v>
      </c>
      <c r="M63" s="413">
        <f t="shared" si="3"/>
        <v>42677</v>
      </c>
      <c r="N63" s="362">
        <v>150</v>
      </c>
      <c r="O63" s="413">
        <f t="shared" si="4"/>
        <v>42827</v>
      </c>
      <c r="P63" s="417">
        <v>81111811</v>
      </c>
      <c r="Q63" s="316" t="s">
        <v>763</v>
      </c>
      <c r="R63" s="503" t="s">
        <v>759</v>
      </c>
      <c r="S63" s="409"/>
      <c r="T63" s="317"/>
      <c r="U63" s="409"/>
      <c r="V63" s="411"/>
      <c r="W63" s="411"/>
      <c r="X63" s="502"/>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1"/>
      <c r="AY63" s="411"/>
      <c r="AZ63" s="411"/>
      <c r="BA63" s="411"/>
      <c r="BB63" s="411"/>
      <c r="BC63" s="411"/>
      <c r="BD63" s="411"/>
      <c r="BE63" s="411"/>
      <c r="BF63" s="411"/>
      <c r="BG63" s="411"/>
      <c r="BH63" s="411"/>
      <c r="BI63" s="411"/>
      <c r="BJ63" s="411"/>
      <c r="BK63" s="411"/>
      <c r="BL63" s="411"/>
      <c r="BM63" s="411"/>
      <c r="BN63" s="411"/>
      <c r="BO63" s="411"/>
      <c r="BP63" s="411"/>
      <c r="BQ63" s="411"/>
      <c r="BR63" s="411"/>
      <c r="BS63" s="411"/>
      <c r="BT63" s="411"/>
      <c r="BU63" s="411"/>
      <c r="BV63" s="411"/>
      <c r="BW63" s="411"/>
      <c r="BX63" s="411"/>
      <c r="BY63" s="411"/>
      <c r="BZ63" s="411"/>
      <c r="CA63" s="411"/>
      <c r="CB63" s="411"/>
      <c r="CC63" s="411"/>
      <c r="CD63" s="411"/>
      <c r="CE63" s="411"/>
      <c r="CF63" s="411"/>
      <c r="CG63" s="411"/>
      <c r="CH63" s="411"/>
      <c r="CI63" s="411"/>
      <c r="CJ63" s="411"/>
      <c r="CK63" s="411"/>
      <c r="CL63" s="411"/>
      <c r="CM63" s="411"/>
      <c r="CN63" s="411"/>
      <c r="CO63" s="411"/>
      <c r="CP63" s="411"/>
      <c r="CQ63" s="411"/>
      <c r="CR63" s="411"/>
      <c r="CS63" s="411"/>
      <c r="CT63" s="411"/>
      <c r="CU63" s="411"/>
      <c r="CV63" s="411"/>
      <c r="CW63" s="411"/>
      <c r="CX63" s="411"/>
      <c r="CY63" s="411"/>
      <c r="CZ63" s="411"/>
      <c r="DA63" s="411"/>
      <c r="DB63" s="411"/>
      <c r="DC63" s="411"/>
      <c r="DD63" s="411"/>
      <c r="DE63" s="411"/>
      <c r="DF63" s="411"/>
      <c r="DG63" s="411"/>
      <c r="DH63" s="411"/>
      <c r="DI63" s="411"/>
      <c r="DJ63" s="411"/>
      <c r="DK63" s="411"/>
      <c r="DL63" s="411"/>
      <c r="DM63" s="411"/>
      <c r="DN63" s="411"/>
      <c r="DO63" s="411"/>
      <c r="DP63" s="411"/>
      <c r="DQ63" s="411"/>
      <c r="DR63" s="411"/>
      <c r="DS63" s="411"/>
      <c r="DT63" s="411"/>
      <c r="DU63" s="411"/>
      <c r="DV63" s="411"/>
      <c r="DW63" s="411"/>
      <c r="DX63" s="411"/>
      <c r="DY63" s="411"/>
      <c r="DZ63" s="411"/>
      <c r="EA63" s="411"/>
      <c r="EB63" s="411"/>
      <c r="EC63" s="411"/>
      <c r="ED63" s="411"/>
      <c r="EE63" s="411"/>
      <c r="EF63" s="411"/>
      <c r="EG63" s="411"/>
      <c r="EH63" s="411"/>
      <c r="EI63" s="411"/>
      <c r="EJ63" s="411"/>
      <c r="EK63" s="411"/>
      <c r="EL63" s="411"/>
      <c r="EM63" s="411"/>
      <c r="EN63" s="411"/>
      <c r="EO63" s="411"/>
      <c r="EP63" s="411"/>
      <c r="EQ63" s="411"/>
      <c r="ER63" s="411"/>
      <c r="ES63" s="411"/>
      <c r="ET63" s="411"/>
      <c r="EU63" s="411"/>
      <c r="EV63" s="411"/>
      <c r="EW63" s="411"/>
      <c r="EX63" s="411"/>
      <c r="EY63" s="411"/>
      <c r="EZ63" s="411"/>
      <c r="FA63" s="411"/>
      <c r="FB63" s="411"/>
      <c r="FC63" s="411"/>
      <c r="FD63" s="411"/>
      <c r="FE63" s="411"/>
      <c r="FF63" s="411"/>
      <c r="FG63" s="411"/>
      <c r="FH63" s="411"/>
      <c r="FI63" s="411"/>
      <c r="FJ63" s="411"/>
      <c r="FK63" s="411"/>
      <c r="FL63" s="411"/>
      <c r="FM63" s="411"/>
      <c r="FN63" s="411"/>
      <c r="FO63" s="411"/>
      <c r="FP63" s="411"/>
      <c r="FQ63" s="411"/>
      <c r="FR63" s="411"/>
      <c r="FS63" s="411"/>
      <c r="FT63" s="411"/>
      <c r="FU63" s="411"/>
      <c r="FV63" s="411"/>
      <c r="FW63" s="411"/>
      <c r="FX63" s="411"/>
      <c r="FY63" s="411"/>
      <c r="FZ63" s="411"/>
      <c r="GA63" s="411"/>
      <c r="GB63" s="411"/>
      <c r="GC63" s="411"/>
      <c r="GD63" s="411"/>
      <c r="GE63" s="411"/>
      <c r="GF63" s="411"/>
      <c r="GG63" s="411"/>
      <c r="GH63" s="411"/>
      <c r="GI63" s="411"/>
      <c r="GJ63" s="411"/>
      <c r="GK63" s="411"/>
      <c r="GL63" s="411"/>
      <c r="GM63" s="411"/>
      <c r="GN63" s="411"/>
      <c r="GO63" s="411"/>
      <c r="GP63" s="411"/>
      <c r="GQ63" s="411"/>
      <c r="GR63" s="411"/>
      <c r="GS63" s="411"/>
      <c r="GT63" s="411"/>
      <c r="GU63" s="411"/>
      <c r="GV63" s="411"/>
      <c r="GW63" s="411"/>
      <c r="GX63" s="411"/>
      <c r="GY63" s="411"/>
      <c r="GZ63" s="411"/>
      <c r="HA63" s="411"/>
      <c r="HB63" s="411"/>
      <c r="HC63" s="411"/>
      <c r="HD63" s="411"/>
      <c r="HE63" s="411"/>
      <c r="HF63" s="411"/>
      <c r="HG63" s="411"/>
      <c r="HH63" s="411"/>
      <c r="HI63" s="411"/>
      <c r="HJ63" s="411"/>
      <c r="HK63" s="411"/>
      <c r="HL63" s="411"/>
      <c r="HM63" s="411"/>
      <c r="HN63" s="411"/>
      <c r="HO63" s="411"/>
      <c r="HP63" s="411"/>
      <c r="HQ63" s="411"/>
      <c r="HR63" s="411"/>
      <c r="HS63" s="411"/>
      <c r="HT63" s="411"/>
      <c r="HU63" s="411"/>
      <c r="HV63" s="411"/>
      <c r="HW63" s="411"/>
      <c r="HX63" s="411"/>
      <c r="HY63" s="411"/>
      <c r="HZ63" s="411"/>
      <c r="IA63" s="411"/>
      <c r="IB63" s="411"/>
      <c r="IC63" s="411"/>
    </row>
    <row r="64" spans="1:237" s="370" customFormat="1" ht="156" customHeight="1" x14ac:dyDescent="0.2">
      <c r="A64" s="354">
        <f t="shared" si="0"/>
        <v>55</v>
      </c>
      <c r="B64" s="470" t="s">
        <v>103</v>
      </c>
      <c r="C64" s="471">
        <v>31102</v>
      </c>
      <c r="D64" s="357" t="s">
        <v>104</v>
      </c>
      <c r="E64" s="472">
        <v>311020301</v>
      </c>
      <c r="F64" s="359" t="s">
        <v>80</v>
      </c>
      <c r="G64" s="363" t="s">
        <v>32</v>
      </c>
      <c r="H64" s="316" t="s">
        <v>217</v>
      </c>
      <c r="I64" s="340">
        <v>10312330</v>
      </c>
      <c r="J64" s="340">
        <v>10312330</v>
      </c>
      <c r="K64" s="361">
        <v>42390</v>
      </c>
      <c r="L64" s="402">
        <v>42422</v>
      </c>
      <c r="M64" s="402">
        <v>42425</v>
      </c>
      <c r="N64" s="354">
        <v>300</v>
      </c>
      <c r="O64" s="402">
        <v>42728</v>
      </c>
      <c r="P64" s="397" t="s">
        <v>498</v>
      </c>
      <c r="Q64" s="473" t="s">
        <v>497</v>
      </c>
      <c r="R64" s="474" t="s">
        <v>105</v>
      </c>
      <c r="S64" s="423" t="s">
        <v>322</v>
      </c>
      <c r="T64" s="348" t="s">
        <v>499</v>
      </c>
      <c r="U64" s="366" t="s">
        <v>303</v>
      </c>
      <c r="V64" s="369"/>
      <c r="W64" s="369"/>
      <c r="X64" s="401"/>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c r="BW64" s="369"/>
      <c r="BX64" s="369"/>
      <c r="BY64" s="369"/>
      <c r="BZ64" s="369"/>
      <c r="CA64" s="369"/>
      <c r="CB64" s="369"/>
      <c r="CC64" s="369"/>
      <c r="CD64" s="369"/>
      <c r="CE64" s="369"/>
      <c r="CF64" s="369"/>
      <c r="CG64" s="369"/>
      <c r="CH64" s="369"/>
      <c r="CI64" s="369"/>
      <c r="CJ64" s="369"/>
      <c r="CK64" s="369"/>
      <c r="CL64" s="369"/>
      <c r="CM64" s="369"/>
      <c r="CN64" s="369"/>
      <c r="CO64" s="369"/>
      <c r="CP64" s="369"/>
      <c r="CQ64" s="369"/>
      <c r="CR64" s="369"/>
      <c r="CS64" s="369"/>
      <c r="CT64" s="369"/>
      <c r="CU64" s="369"/>
      <c r="CV64" s="369"/>
      <c r="CW64" s="369"/>
      <c r="CX64" s="369"/>
      <c r="CY64" s="369"/>
      <c r="CZ64" s="369"/>
      <c r="DA64" s="369"/>
      <c r="DB64" s="369"/>
      <c r="DC64" s="369"/>
      <c r="DD64" s="369"/>
      <c r="DE64" s="369"/>
      <c r="DF64" s="369"/>
      <c r="DG64" s="369"/>
      <c r="DH64" s="369"/>
      <c r="DI64" s="369"/>
      <c r="DJ64" s="369"/>
      <c r="DK64" s="369"/>
      <c r="DL64" s="369"/>
      <c r="DM64" s="369"/>
      <c r="DN64" s="369"/>
      <c r="DO64" s="369"/>
      <c r="DP64" s="369"/>
      <c r="DQ64" s="369"/>
      <c r="DR64" s="369"/>
      <c r="DS64" s="369"/>
      <c r="DT64" s="369"/>
      <c r="DU64" s="369"/>
      <c r="DV64" s="369"/>
      <c r="DW64" s="369"/>
      <c r="DX64" s="369"/>
      <c r="DY64" s="369"/>
      <c r="DZ64" s="369"/>
      <c r="EA64" s="369"/>
      <c r="EB64" s="369"/>
      <c r="EC64" s="369"/>
      <c r="ED64" s="369"/>
      <c r="EE64" s="369"/>
      <c r="EF64" s="369"/>
      <c r="EG64" s="369"/>
      <c r="EH64" s="369"/>
      <c r="EI64" s="369"/>
      <c r="EJ64" s="369"/>
      <c r="EK64" s="369"/>
      <c r="EL64" s="369"/>
      <c r="EM64" s="369"/>
      <c r="EN64" s="369"/>
      <c r="EO64" s="369"/>
      <c r="EP64" s="369"/>
      <c r="EQ64" s="369"/>
      <c r="ER64" s="369"/>
      <c r="ES64" s="369"/>
      <c r="ET64" s="369"/>
      <c r="EU64" s="369"/>
      <c r="EV64" s="369"/>
      <c r="EW64" s="369"/>
      <c r="EX64" s="369"/>
      <c r="EY64" s="369"/>
      <c r="EZ64" s="369"/>
      <c r="FA64" s="369"/>
      <c r="FB64" s="369"/>
      <c r="FC64" s="369"/>
      <c r="FD64" s="369"/>
      <c r="FE64" s="369"/>
      <c r="FF64" s="369"/>
      <c r="FG64" s="369"/>
      <c r="FH64" s="369"/>
      <c r="FI64" s="369"/>
      <c r="FJ64" s="369"/>
      <c r="FK64" s="369"/>
      <c r="FL64" s="369"/>
      <c r="FM64" s="369"/>
      <c r="FN64" s="369"/>
      <c r="FO64" s="369"/>
      <c r="FP64" s="369"/>
      <c r="FQ64" s="369"/>
      <c r="FR64" s="369"/>
      <c r="FS64" s="369"/>
      <c r="FT64" s="369"/>
      <c r="FU64" s="369"/>
      <c r="FV64" s="369"/>
      <c r="FW64" s="369"/>
      <c r="FX64" s="369"/>
      <c r="FY64" s="369"/>
      <c r="FZ64" s="369"/>
      <c r="GA64" s="369"/>
      <c r="GB64" s="369"/>
      <c r="GC64" s="369"/>
      <c r="GD64" s="369"/>
      <c r="GE64" s="369"/>
      <c r="GF64" s="369"/>
      <c r="GG64" s="369"/>
      <c r="GH64" s="369"/>
      <c r="GI64" s="369"/>
      <c r="GJ64" s="369"/>
      <c r="GK64" s="369"/>
      <c r="GL64" s="369"/>
      <c r="GM64" s="369"/>
      <c r="GN64" s="369"/>
      <c r="GO64" s="369"/>
      <c r="GP64" s="369"/>
      <c r="GQ64" s="369"/>
      <c r="GR64" s="369"/>
      <c r="GS64" s="369"/>
      <c r="GT64" s="369"/>
      <c r="GU64" s="369"/>
      <c r="GV64" s="369"/>
      <c r="GW64" s="369"/>
      <c r="GX64" s="369"/>
      <c r="GY64" s="369"/>
      <c r="GZ64" s="369"/>
      <c r="HA64" s="369"/>
      <c r="HB64" s="369"/>
      <c r="HC64" s="369"/>
      <c r="HD64" s="369"/>
      <c r="HE64" s="369"/>
      <c r="HF64" s="369"/>
      <c r="HG64" s="369"/>
      <c r="HH64" s="369"/>
      <c r="HI64" s="369"/>
      <c r="HJ64" s="369"/>
      <c r="HK64" s="369"/>
      <c r="HL64" s="369"/>
      <c r="HM64" s="369"/>
      <c r="HN64" s="369"/>
      <c r="HO64" s="369"/>
      <c r="HP64" s="369"/>
      <c r="HQ64" s="369"/>
      <c r="HR64" s="369"/>
      <c r="HS64" s="369"/>
      <c r="HT64" s="369"/>
      <c r="HU64" s="369"/>
      <c r="HV64" s="369"/>
      <c r="HW64" s="369"/>
      <c r="HX64" s="369"/>
      <c r="HY64" s="369"/>
      <c r="HZ64" s="369"/>
      <c r="IA64" s="369"/>
      <c r="IB64" s="369"/>
      <c r="IC64" s="369"/>
    </row>
    <row r="65" spans="1:237" s="370" customFormat="1" ht="156" customHeight="1" x14ac:dyDescent="0.2">
      <c r="A65" s="354">
        <f t="shared" si="0"/>
        <v>56</v>
      </c>
      <c r="B65" s="470" t="s">
        <v>103</v>
      </c>
      <c r="C65" s="471">
        <v>31102</v>
      </c>
      <c r="D65" s="357" t="s">
        <v>104</v>
      </c>
      <c r="E65" s="472">
        <v>311020301</v>
      </c>
      <c r="F65" s="359" t="s">
        <v>80</v>
      </c>
      <c r="G65" s="363" t="s">
        <v>32</v>
      </c>
      <c r="H65" s="316" t="s">
        <v>217</v>
      </c>
      <c r="I65" s="340">
        <f>30160000-I64</f>
        <v>19847670</v>
      </c>
      <c r="J65" s="340"/>
      <c r="K65" s="361">
        <v>42354</v>
      </c>
      <c r="L65" s="361">
        <v>42416</v>
      </c>
      <c r="M65" s="402">
        <v>42427</v>
      </c>
      <c r="N65" s="354">
        <v>305</v>
      </c>
      <c r="O65" s="402">
        <f>+M65+N65</f>
        <v>42732</v>
      </c>
      <c r="P65" s="397" t="s">
        <v>498</v>
      </c>
      <c r="Q65" s="473" t="s">
        <v>497</v>
      </c>
      <c r="R65" s="474" t="s">
        <v>105</v>
      </c>
      <c r="S65" s="423"/>
      <c r="T65" s="348" t="s">
        <v>865</v>
      </c>
      <c r="U65" s="366"/>
      <c r="V65" s="369"/>
      <c r="W65" s="369"/>
      <c r="X65" s="401"/>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c r="BW65" s="369"/>
      <c r="BX65" s="369"/>
      <c r="BY65" s="369"/>
      <c r="BZ65" s="369"/>
      <c r="CA65" s="369"/>
      <c r="CB65" s="369"/>
      <c r="CC65" s="369"/>
      <c r="CD65" s="369"/>
      <c r="CE65" s="369"/>
      <c r="CF65" s="369"/>
      <c r="CG65" s="369"/>
      <c r="CH65" s="369"/>
      <c r="CI65" s="369"/>
      <c r="CJ65" s="369"/>
      <c r="CK65" s="369"/>
      <c r="CL65" s="369"/>
      <c r="CM65" s="369"/>
      <c r="CN65" s="369"/>
      <c r="CO65" s="369"/>
      <c r="CP65" s="369"/>
      <c r="CQ65" s="369"/>
      <c r="CR65" s="369"/>
      <c r="CS65" s="369"/>
      <c r="CT65" s="369"/>
      <c r="CU65" s="369"/>
      <c r="CV65" s="369"/>
      <c r="CW65" s="369"/>
      <c r="CX65" s="369"/>
      <c r="CY65" s="369"/>
      <c r="CZ65" s="369"/>
      <c r="DA65" s="369"/>
      <c r="DB65" s="369"/>
      <c r="DC65" s="369"/>
      <c r="DD65" s="369"/>
      <c r="DE65" s="369"/>
      <c r="DF65" s="369"/>
      <c r="DG65" s="369"/>
      <c r="DH65" s="369"/>
      <c r="DI65" s="369"/>
      <c r="DJ65" s="369"/>
      <c r="DK65" s="369"/>
      <c r="DL65" s="369"/>
      <c r="DM65" s="369"/>
      <c r="DN65" s="369"/>
      <c r="DO65" s="369"/>
      <c r="DP65" s="369"/>
      <c r="DQ65" s="369"/>
      <c r="DR65" s="369"/>
      <c r="DS65" s="369"/>
      <c r="DT65" s="369"/>
      <c r="DU65" s="369"/>
      <c r="DV65" s="369"/>
      <c r="DW65" s="369"/>
      <c r="DX65" s="369"/>
      <c r="DY65" s="369"/>
      <c r="DZ65" s="369"/>
      <c r="EA65" s="369"/>
      <c r="EB65" s="369"/>
      <c r="EC65" s="369"/>
      <c r="ED65" s="369"/>
      <c r="EE65" s="369"/>
      <c r="EF65" s="369"/>
      <c r="EG65" s="369"/>
      <c r="EH65" s="369"/>
      <c r="EI65" s="369"/>
      <c r="EJ65" s="369"/>
      <c r="EK65" s="369"/>
      <c r="EL65" s="369"/>
      <c r="EM65" s="369"/>
      <c r="EN65" s="369"/>
      <c r="EO65" s="369"/>
      <c r="EP65" s="369"/>
      <c r="EQ65" s="369"/>
      <c r="ER65" s="369"/>
      <c r="ES65" s="369"/>
      <c r="ET65" s="369"/>
      <c r="EU65" s="369"/>
      <c r="EV65" s="369"/>
      <c r="EW65" s="369"/>
      <c r="EX65" s="369"/>
      <c r="EY65" s="369"/>
      <c r="EZ65" s="369"/>
      <c r="FA65" s="369"/>
      <c r="FB65" s="369"/>
      <c r="FC65" s="369"/>
      <c r="FD65" s="369"/>
      <c r="FE65" s="369"/>
      <c r="FF65" s="369"/>
      <c r="FG65" s="369"/>
      <c r="FH65" s="369"/>
      <c r="FI65" s="369"/>
      <c r="FJ65" s="369"/>
      <c r="FK65" s="369"/>
      <c r="FL65" s="369"/>
      <c r="FM65" s="369"/>
      <c r="FN65" s="369"/>
      <c r="FO65" s="369"/>
      <c r="FP65" s="369"/>
      <c r="FQ65" s="369"/>
      <c r="FR65" s="369"/>
      <c r="FS65" s="369"/>
      <c r="FT65" s="369"/>
      <c r="FU65" s="369"/>
      <c r="FV65" s="369"/>
      <c r="FW65" s="369"/>
      <c r="FX65" s="369"/>
      <c r="FY65" s="369"/>
      <c r="FZ65" s="369"/>
      <c r="GA65" s="369"/>
      <c r="GB65" s="369"/>
      <c r="GC65" s="369"/>
      <c r="GD65" s="369"/>
      <c r="GE65" s="369"/>
      <c r="GF65" s="369"/>
      <c r="GG65" s="369"/>
      <c r="GH65" s="369"/>
      <c r="GI65" s="369"/>
      <c r="GJ65" s="369"/>
      <c r="GK65" s="369"/>
      <c r="GL65" s="369"/>
      <c r="GM65" s="369"/>
      <c r="GN65" s="369"/>
      <c r="GO65" s="369"/>
      <c r="GP65" s="369"/>
      <c r="GQ65" s="369"/>
      <c r="GR65" s="369"/>
      <c r="GS65" s="369"/>
      <c r="GT65" s="369"/>
      <c r="GU65" s="369"/>
      <c r="GV65" s="369"/>
      <c r="GW65" s="369"/>
      <c r="GX65" s="369"/>
      <c r="GY65" s="369"/>
      <c r="GZ65" s="369"/>
      <c r="HA65" s="369"/>
      <c r="HB65" s="369"/>
      <c r="HC65" s="369"/>
      <c r="HD65" s="369"/>
      <c r="HE65" s="369"/>
      <c r="HF65" s="369"/>
      <c r="HG65" s="369"/>
      <c r="HH65" s="369"/>
      <c r="HI65" s="369"/>
      <c r="HJ65" s="369"/>
      <c r="HK65" s="369"/>
      <c r="HL65" s="369"/>
      <c r="HM65" s="369"/>
      <c r="HN65" s="369"/>
      <c r="HO65" s="369"/>
      <c r="HP65" s="369"/>
      <c r="HQ65" s="369"/>
      <c r="HR65" s="369"/>
      <c r="HS65" s="369"/>
      <c r="HT65" s="369"/>
      <c r="HU65" s="369"/>
      <c r="HV65" s="369"/>
      <c r="HW65" s="369"/>
      <c r="HX65" s="369"/>
      <c r="HY65" s="369"/>
      <c r="HZ65" s="369"/>
      <c r="IA65" s="369"/>
      <c r="IB65" s="369"/>
      <c r="IC65" s="369"/>
    </row>
    <row r="66" spans="1:237" s="370" customFormat="1" ht="83.25" customHeight="1" x14ac:dyDescent="0.2">
      <c r="A66" s="354">
        <f t="shared" si="0"/>
        <v>57</v>
      </c>
      <c r="B66" s="470" t="s">
        <v>103</v>
      </c>
      <c r="C66" s="471">
        <v>31202</v>
      </c>
      <c r="D66" s="357" t="s">
        <v>210</v>
      </c>
      <c r="E66" s="485">
        <v>3120204</v>
      </c>
      <c r="F66" s="504" t="s">
        <v>229</v>
      </c>
      <c r="G66" s="363" t="s">
        <v>32</v>
      </c>
      <c r="H66" s="470" t="s">
        <v>28</v>
      </c>
      <c r="I66" s="339">
        <v>26000000</v>
      </c>
      <c r="J66" s="339"/>
      <c r="K66" s="505">
        <v>42592</v>
      </c>
      <c r="L66" s="505">
        <f>K66+45</f>
        <v>42637</v>
      </c>
      <c r="M66" s="505">
        <f>L66+5</f>
        <v>42642</v>
      </c>
      <c r="N66" s="489">
        <v>90</v>
      </c>
      <c r="O66" s="505">
        <f>M66+N66</f>
        <v>42732</v>
      </c>
      <c r="P66" s="506" t="s">
        <v>107</v>
      </c>
      <c r="Q66" s="470" t="s">
        <v>546</v>
      </c>
      <c r="R66" s="474" t="s">
        <v>108</v>
      </c>
      <c r="S66" s="423" t="s">
        <v>322</v>
      </c>
      <c r="T66" s="479"/>
      <c r="U66" s="480"/>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c r="BW66" s="369"/>
      <c r="BX66" s="369"/>
      <c r="BY66" s="369"/>
      <c r="BZ66" s="369"/>
      <c r="CA66" s="369"/>
      <c r="CB66" s="369"/>
      <c r="CC66" s="369"/>
      <c r="CD66" s="369"/>
      <c r="CE66" s="369"/>
      <c r="CF66" s="369"/>
      <c r="CG66" s="369"/>
      <c r="CH66" s="369"/>
      <c r="CI66" s="369"/>
      <c r="CJ66" s="369"/>
      <c r="CK66" s="369"/>
      <c r="CL66" s="369"/>
      <c r="CM66" s="369"/>
      <c r="CN66" s="369"/>
      <c r="CO66" s="369"/>
      <c r="CP66" s="369"/>
      <c r="CQ66" s="369"/>
      <c r="CR66" s="369"/>
      <c r="CS66" s="369"/>
      <c r="CT66" s="369"/>
      <c r="CU66" s="369"/>
      <c r="CV66" s="369"/>
      <c r="CW66" s="369"/>
      <c r="CX66" s="369"/>
      <c r="CY66" s="369"/>
      <c r="CZ66" s="369"/>
      <c r="DA66" s="369"/>
      <c r="DB66" s="369"/>
      <c r="DC66" s="369"/>
      <c r="DD66" s="369"/>
      <c r="DE66" s="369"/>
      <c r="DF66" s="369"/>
      <c r="DG66" s="369"/>
      <c r="DH66" s="369"/>
      <c r="DI66" s="369"/>
      <c r="DJ66" s="369"/>
      <c r="DK66" s="369"/>
      <c r="DL66" s="369"/>
      <c r="DM66" s="369"/>
      <c r="DN66" s="369"/>
      <c r="DO66" s="369"/>
      <c r="DP66" s="369"/>
      <c r="DQ66" s="369"/>
      <c r="DR66" s="369"/>
      <c r="DS66" s="369"/>
      <c r="DT66" s="369"/>
      <c r="DU66" s="369"/>
      <c r="DV66" s="369"/>
      <c r="DW66" s="369"/>
      <c r="DX66" s="369"/>
      <c r="DY66" s="369"/>
      <c r="DZ66" s="369"/>
      <c r="EA66" s="369"/>
      <c r="EB66" s="369"/>
      <c r="EC66" s="369"/>
      <c r="ED66" s="369"/>
      <c r="EE66" s="369"/>
      <c r="EF66" s="369"/>
      <c r="EG66" s="369"/>
      <c r="EH66" s="369"/>
      <c r="EI66" s="369"/>
      <c r="EJ66" s="369"/>
      <c r="EK66" s="369"/>
      <c r="EL66" s="369"/>
      <c r="EM66" s="369"/>
      <c r="EN66" s="369"/>
      <c r="EO66" s="369"/>
      <c r="EP66" s="369"/>
      <c r="EQ66" s="369"/>
      <c r="ER66" s="369"/>
      <c r="ES66" s="369"/>
      <c r="ET66" s="369"/>
      <c r="EU66" s="369"/>
      <c r="EV66" s="369"/>
      <c r="EW66" s="369"/>
      <c r="EX66" s="369"/>
      <c r="EY66" s="369"/>
      <c r="EZ66" s="369"/>
      <c r="FA66" s="369"/>
      <c r="FB66" s="369"/>
      <c r="FC66" s="369"/>
      <c r="FD66" s="369"/>
      <c r="FE66" s="369"/>
      <c r="FF66" s="369"/>
      <c r="FG66" s="369"/>
      <c r="FH66" s="369"/>
      <c r="FI66" s="369"/>
      <c r="FJ66" s="369"/>
      <c r="FK66" s="369"/>
      <c r="FL66" s="369"/>
      <c r="FM66" s="369"/>
      <c r="FN66" s="369"/>
      <c r="FO66" s="369"/>
      <c r="FP66" s="369"/>
      <c r="FQ66" s="369"/>
      <c r="FR66" s="369"/>
      <c r="FS66" s="369"/>
      <c r="FT66" s="369"/>
      <c r="FU66" s="369"/>
      <c r="FV66" s="369"/>
      <c r="FW66" s="369"/>
      <c r="FX66" s="369"/>
      <c r="FY66" s="369"/>
      <c r="FZ66" s="369"/>
      <c r="GA66" s="369"/>
      <c r="GB66" s="369"/>
      <c r="GC66" s="369"/>
      <c r="GD66" s="369"/>
      <c r="GE66" s="369"/>
      <c r="GF66" s="369"/>
      <c r="GG66" s="369"/>
      <c r="GH66" s="369"/>
      <c r="GI66" s="369"/>
      <c r="GJ66" s="369"/>
      <c r="GK66" s="369"/>
      <c r="GL66" s="369"/>
      <c r="GM66" s="369"/>
      <c r="GN66" s="369"/>
      <c r="GO66" s="369"/>
      <c r="GP66" s="369"/>
      <c r="GQ66" s="369"/>
      <c r="GR66" s="369"/>
      <c r="GS66" s="369"/>
      <c r="GT66" s="369"/>
      <c r="GU66" s="369"/>
      <c r="GV66" s="369"/>
      <c r="GW66" s="369"/>
      <c r="GX66" s="369"/>
      <c r="GY66" s="369"/>
      <c r="GZ66" s="369"/>
      <c r="HA66" s="369"/>
      <c r="HB66" s="369"/>
      <c r="HC66" s="369"/>
      <c r="HD66" s="369"/>
      <c r="HE66" s="369"/>
      <c r="HF66" s="369"/>
      <c r="HG66" s="369"/>
      <c r="HH66" s="369"/>
      <c r="HI66" s="369"/>
      <c r="HJ66" s="369"/>
      <c r="HK66" s="369"/>
      <c r="HL66" s="369"/>
      <c r="HM66" s="369"/>
      <c r="HN66" s="369"/>
      <c r="HO66" s="369"/>
      <c r="HP66" s="369"/>
      <c r="HQ66" s="369"/>
      <c r="HR66" s="369"/>
      <c r="HS66" s="369"/>
      <c r="HT66" s="369"/>
      <c r="HU66" s="369"/>
      <c r="HV66" s="369"/>
      <c r="HW66" s="369"/>
      <c r="HX66" s="369"/>
      <c r="HY66" s="369"/>
      <c r="HZ66" s="369"/>
      <c r="IA66" s="369"/>
      <c r="IB66" s="369"/>
      <c r="IC66" s="369"/>
    </row>
    <row r="67" spans="1:237" s="370" customFormat="1" ht="72.75" customHeight="1" x14ac:dyDescent="0.2">
      <c r="A67" s="354">
        <f t="shared" si="0"/>
        <v>58</v>
      </c>
      <c r="B67" s="470" t="s">
        <v>103</v>
      </c>
      <c r="C67" s="471">
        <v>31202</v>
      </c>
      <c r="D67" s="357" t="s">
        <v>210</v>
      </c>
      <c r="E67" s="485">
        <v>3120217</v>
      </c>
      <c r="F67" s="504" t="s">
        <v>109</v>
      </c>
      <c r="G67" s="360" t="s">
        <v>216</v>
      </c>
      <c r="H67" s="470" t="s">
        <v>63</v>
      </c>
      <c r="I67" s="339">
        <v>100000000</v>
      </c>
      <c r="J67" s="339"/>
      <c r="K67" s="361">
        <v>42481</v>
      </c>
      <c r="L67" s="361">
        <f>K67+45</f>
        <v>42526</v>
      </c>
      <c r="M67" s="361">
        <f>L67+5</f>
        <v>42531</v>
      </c>
      <c r="N67" s="399">
        <v>90</v>
      </c>
      <c r="O67" s="361">
        <f>M67+N67</f>
        <v>42621</v>
      </c>
      <c r="P67" s="363" t="s">
        <v>610</v>
      </c>
      <c r="Q67" s="316" t="s">
        <v>676</v>
      </c>
      <c r="R67" s="474" t="s">
        <v>110</v>
      </c>
      <c r="S67" s="423" t="s">
        <v>322</v>
      </c>
      <c r="T67" s="409" t="s">
        <v>675</v>
      </c>
      <c r="U67" s="366" t="s">
        <v>296</v>
      </c>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c r="BW67" s="369"/>
      <c r="BX67" s="369"/>
      <c r="BY67" s="369"/>
      <c r="BZ67" s="369"/>
      <c r="CA67" s="369"/>
      <c r="CB67" s="369"/>
      <c r="CC67" s="369"/>
      <c r="CD67" s="369"/>
      <c r="CE67" s="369"/>
      <c r="CF67" s="369"/>
      <c r="CG67" s="369"/>
      <c r="CH67" s="369"/>
      <c r="CI67" s="369"/>
      <c r="CJ67" s="369"/>
      <c r="CK67" s="369"/>
      <c r="CL67" s="369"/>
      <c r="CM67" s="369"/>
      <c r="CN67" s="369"/>
      <c r="CO67" s="369"/>
      <c r="CP67" s="369"/>
      <c r="CQ67" s="369"/>
      <c r="CR67" s="369"/>
      <c r="CS67" s="369"/>
      <c r="CT67" s="369"/>
      <c r="CU67" s="369"/>
      <c r="CV67" s="369"/>
      <c r="CW67" s="369"/>
      <c r="CX67" s="369"/>
      <c r="CY67" s="369"/>
      <c r="CZ67" s="369"/>
      <c r="DA67" s="369"/>
      <c r="DB67" s="369"/>
      <c r="DC67" s="369"/>
      <c r="DD67" s="369"/>
      <c r="DE67" s="369"/>
      <c r="DF67" s="369"/>
      <c r="DG67" s="369"/>
      <c r="DH67" s="369"/>
      <c r="DI67" s="369"/>
      <c r="DJ67" s="369"/>
      <c r="DK67" s="369"/>
      <c r="DL67" s="369"/>
      <c r="DM67" s="369"/>
      <c r="DN67" s="369"/>
      <c r="DO67" s="369"/>
      <c r="DP67" s="369"/>
      <c r="DQ67" s="369"/>
      <c r="DR67" s="369"/>
      <c r="DS67" s="369"/>
      <c r="DT67" s="369"/>
      <c r="DU67" s="369"/>
      <c r="DV67" s="369"/>
      <c r="DW67" s="369"/>
      <c r="DX67" s="369"/>
      <c r="DY67" s="369"/>
      <c r="DZ67" s="369"/>
      <c r="EA67" s="369"/>
      <c r="EB67" s="369"/>
      <c r="EC67" s="369"/>
      <c r="ED67" s="369"/>
      <c r="EE67" s="369"/>
      <c r="EF67" s="369"/>
      <c r="EG67" s="369"/>
      <c r="EH67" s="369"/>
      <c r="EI67" s="369"/>
      <c r="EJ67" s="369"/>
      <c r="EK67" s="369"/>
      <c r="EL67" s="369"/>
      <c r="EM67" s="369"/>
      <c r="EN67" s="369"/>
      <c r="EO67" s="369"/>
      <c r="EP67" s="369"/>
      <c r="EQ67" s="369"/>
      <c r="ER67" s="369"/>
      <c r="ES67" s="369"/>
      <c r="ET67" s="369"/>
      <c r="EU67" s="369"/>
      <c r="EV67" s="369"/>
      <c r="EW67" s="369"/>
      <c r="EX67" s="369"/>
      <c r="EY67" s="369"/>
      <c r="EZ67" s="369"/>
      <c r="FA67" s="369"/>
      <c r="FB67" s="369"/>
      <c r="FC67" s="369"/>
      <c r="FD67" s="369"/>
      <c r="FE67" s="369"/>
      <c r="FF67" s="369"/>
      <c r="FG67" s="369"/>
      <c r="FH67" s="369"/>
      <c r="FI67" s="369"/>
      <c r="FJ67" s="369"/>
      <c r="FK67" s="369"/>
      <c r="FL67" s="369"/>
      <c r="FM67" s="369"/>
      <c r="FN67" s="369"/>
      <c r="FO67" s="369"/>
      <c r="FP67" s="369"/>
      <c r="FQ67" s="369"/>
      <c r="FR67" s="369"/>
      <c r="FS67" s="369"/>
      <c r="FT67" s="369"/>
      <c r="FU67" s="369"/>
      <c r="FV67" s="369"/>
      <c r="FW67" s="369"/>
      <c r="FX67" s="369"/>
      <c r="FY67" s="369"/>
      <c r="FZ67" s="369"/>
      <c r="GA67" s="369"/>
      <c r="GB67" s="369"/>
      <c r="GC67" s="369"/>
      <c r="GD67" s="369"/>
      <c r="GE67" s="369"/>
      <c r="GF67" s="369"/>
      <c r="GG67" s="369"/>
      <c r="GH67" s="369"/>
      <c r="GI67" s="369"/>
      <c r="GJ67" s="369"/>
      <c r="GK67" s="369"/>
      <c r="GL67" s="369"/>
      <c r="GM67" s="369"/>
      <c r="GN67" s="369"/>
      <c r="GO67" s="369"/>
      <c r="GP67" s="369"/>
      <c r="GQ67" s="369"/>
      <c r="GR67" s="369"/>
      <c r="GS67" s="369"/>
      <c r="GT67" s="369"/>
      <c r="GU67" s="369"/>
      <c r="GV67" s="369"/>
      <c r="GW67" s="369"/>
      <c r="GX67" s="369"/>
      <c r="GY67" s="369"/>
      <c r="GZ67" s="369"/>
      <c r="HA67" s="369"/>
      <c r="HB67" s="369"/>
      <c r="HC67" s="369"/>
      <c r="HD67" s="369"/>
      <c r="HE67" s="369"/>
      <c r="HF67" s="369"/>
      <c r="HG67" s="369"/>
      <c r="HH67" s="369"/>
      <c r="HI67" s="369"/>
      <c r="HJ67" s="369"/>
      <c r="HK67" s="369"/>
      <c r="HL67" s="369"/>
      <c r="HM67" s="369"/>
      <c r="HN67" s="369"/>
      <c r="HO67" s="369"/>
      <c r="HP67" s="369"/>
      <c r="HQ67" s="369"/>
      <c r="HR67" s="369"/>
      <c r="HS67" s="369"/>
      <c r="HT67" s="369"/>
      <c r="HU67" s="369"/>
      <c r="HV67" s="369"/>
      <c r="HW67" s="369"/>
      <c r="HX67" s="369"/>
      <c r="HY67" s="369"/>
      <c r="HZ67" s="369"/>
      <c r="IA67" s="369"/>
      <c r="IB67" s="369"/>
      <c r="IC67" s="369"/>
    </row>
    <row r="68" spans="1:237" s="370" customFormat="1" ht="81.75" customHeight="1" x14ac:dyDescent="0.2">
      <c r="A68" s="354">
        <f t="shared" si="0"/>
        <v>59</v>
      </c>
      <c r="B68" s="470" t="s">
        <v>103</v>
      </c>
      <c r="C68" s="471">
        <v>31202</v>
      </c>
      <c r="D68" s="357" t="s">
        <v>210</v>
      </c>
      <c r="E68" s="485">
        <v>3120204</v>
      </c>
      <c r="F68" s="504" t="s">
        <v>229</v>
      </c>
      <c r="G68" s="363" t="s">
        <v>111</v>
      </c>
      <c r="H68" s="470" t="s">
        <v>63</v>
      </c>
      <c r="I68" s="339">
        <v>20800000</v>
      </c>
      <c r="J68" s="339"/>
      <c r="K68" s="505">
        <v>42592</v>
      </c>
      <c r="L68" s="505">
        <f>K68+45</f>
        <v>42637</v>
      </c>
      <c r="M68" s="505">
        <f>L68+5</f>
        <v>42642</v>
      </c>
      <c r="N68" s="489">
        <v>90</v>
      </c>
      <c r="O68" s="505">
        <f>M68+N68</f>
        <v>42732</v>
      </c>
      <c r="P68" s="404" t="s">
        <v>112</v>
      </c>
      <c r="Q68" s="470" t="s">
        <v>547</v>
      </c>
      <c r="R68" s="342" t="s">
        <v>113</v>
      </c>
      <c r="S68" s="423" t="s">
        <v>322</v>
      </c>
      <c r="T68" s="479"/>
      <c r="U68" s="480"/>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69"/>
      <c r="BD68" s="369"/>
      <c r="BE68" s="369"/>
      <c r="BF68" s="369"/>
      <c r="BG68" s="369"/>
      <c r="BH68" s="369"/>
      <c r="BI68" s="369"/>
      <c r="BJ68" s="369"/>
      <c r="BK68" s="369"/>
      <c r="BL68" s="369"/>
      <c r="BM68" s="369"/>
      <c r="BN68" s="369"/>
      <c r="BO68" s="369"/>
      <c r="BP68" s="369"/>
      <c r="BQ68" s="369"/>
      <c r="BR68" s="369"/>
      <c r="BS68" s="369"/>
      <c r="BT68" s="369"/>
      <c r="BU68" s="369"/>
      <c r="BV68" s="369"/>
      <c r="BW68" s="369"/>
      <c r="BX68" s="369"/>
      <c r="BY68" s="369"/>
      <c r="BZ68" s="369"/>
      <c r="CA68" s="369"/>
      <c r="CB68" s="369"/>
      <c r="CC68" s="369"/>
      <c r="CD68" s="369"/>
      <c r="CE68" s="369"/>
      <c r="CF68" s="369"/>
      <c r="CG68" s="369"/>
      <c r="CH68" s="369"/>
      <c r="CI68" s="369"/>
      <c r="CJ68" s="369"/>
      <c r="CK68" s="369"/>
      <c r="CL68" s="369"/>
      <c r="CM68" s="369"/>
      <c r="CN68" s="369"/>
      <c r="CO68" s="369"/>
      <c r="CP68" s="369"/>
      <c r="CQ68" s="369"/>
      <c r="CR68" s="369"/>
      <c r="CS68" s="369"/>
      <c r="CT68" s="369"/>
      <c r="CU68" s="369"/>
      <c r="CV68" s="369"/>
      <c r="CW68" s="369"/>
      <c r="CX68" s="369"/>
      <c r="CY68" s="369"/>
      <c r="CZ68" s="369"/>
      <c r="DA68" s="369"/>
      <c r="DB68" s="369"/>
      <c r="DC68" s="369"/>
      <c r="DD68" s="369"/>
      <c r="DE68" s="369"/>
      <c r="DF68" s="369"/>
      <c r="DG68" s="369"/>
      <c r="DH68" s="369"/>
      <c r="DI68" s="369"/>
      <c r="DJ68" s="369"/>
      <c r="DK68" s="369"/>
      <c r="DL68" s="369"/>
      <c r="DM68" s="369"/>
      <c r="DN68" s="369"/>
      <c r="DO68" s="369"/>
      <c r="DP68" s="369"/>
      <c r="DQ68" s="369"/>
      <c r="DR68" s="369"/>
      <c r="DS68" s="369"/>
      <c r="DT68" s="369"/>
      <c r="DU68" s="369"/>
      <c r="DV68" s="369"/>
      <c r="DW68" s="369"/>
      <c r="DX68" s="369"/>
      <c r="DY68" s="369"/>
      <c r="DZ68" s="369"/>
      <c r="EA68" s="369"/>
      <c r="EB68" s="369"/>
      <c r="EC68" s="369"/>
      <c r="ED68" s="369"/>
      <c r="EE68" s="369"/>
      <c r="EF68" s="369"/>
      <c r="EG68" s="369"/>
      <c r="EH68" s="369"/>
      <c r="EI68" s="369"/>
      <c r="EJ68" s="369"/>
      <c r="EK68" s="369"/>
      <c r="EL68" s="369"/>
      <c r="EM68" s="369"/>
      <c r="EN68" s="369"/>
      <c r="EO68" s="369"/>
      <c r="EP68" s="369"/>
      <c r="EQ68" s="369"/>
      <c r="ER68" s="369"/>
      <c r="ES68" s="369"/>
      <c r="ET68" s="369"/>
      <c r="EU68" s="369"/>
      <c r="EV68" s="369"/>
      <c r="EW68" s="369"/>
      <c r="EX68" s="369"/>
      <c r="EY68" s="369"/>
      <c r="EZ68" s="369"/>
      <c r="FA68" s="369"/>
      <c r="FB68" s="369"/>
      <c r="FC68" s="369"/>
      <c r="FD68" s="369"/>
      <c r="FE68" s="369"/>
      <c r="FF68" s="369"/>
      <c r="FG68" s="369"/>
      <c r="FH68" s="369"/>
      <c r="FI68" s="369"/>
      <c r="FJ68" s="369"/>
      <c r="FK68" s="369"/>
      <c r="FL68" s="369"/>
      <c r="FM68" s="369"/>
      <c r="FN68" s="369"/>
      <c r="FO68" s="369"/>
      <c r="FP68" s="369"/>
      <c r="FQ68" s="369"/>
      <c r="FR68" s="369"/>
      <c r="FS68" s="369"/>
      <c r="FT68" s="369"/>
      <c r="FU68" s="369"/>
      <c r="FV68" s="369"/>
      <c r="FW68" s="369"/>
      <c r="FX68" s="369"/>
      <c r="FY68" s="369"/>
      <c r="FZ68" s="369"/>
      <c r="GA68" s="369"/>
      <c r="GB68" s="369"/>
      <c r="GC68" s="369"/>
      <c r="GD68" s="369"/>
      <c r="GE68" s="369"/>
      <c r="GF68" s="369"/>
      <c r="GG68" s="369"/>
      <c r="GH68" s="369"/>
      <c r="GI68" s="369"/>
      <c r="GJ68" s="369"/>
      <c r="GK68" s="369"/>
      <c r="GL68" s="369"/>
      <c r="GM68" s="369"/>
      <c r="GN68" s="369"/>
      <c r="GO68" s="369"/>
      <c r="GP68" s="369"/>
      <c r="GQ68" s="369"/>
      <c r="GR68" s="369"/>
      <c r="GS68" s="369"/>
      <c r="GT68" s="369"/>
      <c r="GU68" s="369"/>
      <c r="GV68" s="369"/>
      <c r="GW68" s="369"/>
      <c r="GX68" s="369"/>
      <c r="GY68" s="369"/>
      <c r="GZ68" s="369"/>
      <c r="HA68" s="369"/>
      <c r="HB68" s="369"/>
      <c r="HC68" s="369"/>
      <c r="HD68" s="369"/>
      <c r="HE68" s="369"/>
      <c r="HF68" s="369"/>
      <c r="HG68" s="369"/>
      <c r="HH68" s="369"/>
      <c r="HI68" s="369"/>
      <c r="HJ68" s="369"/>
      <c r="HK68" s="369"/>
      <c r="HL68" s="369"/>
      <c r="HM68" s="369"/>
      <c r="HN68" s="369"/>
      <c r="HO68" s="369"/>
      <c r="HP68" s="369"/>
      <c r="HQ68" s="369"/>
      <c r="HR68" s="369"/>
      <c r="HS68" s="369"/>
      <c r="HT68" s="369"/>
      <c r="HU68" s="369"/>
      <c r="HV68" s="369"/>
      <c r="HW68" s="369"/>
      <c r="HX68" s="369"/>
      <c r="HY68" s="369"/>
      <c r="HZ68" s="369"/>
      <c r="IA68" s="369"/>
      <c r="IB68" s="369"/>
      <c r="IC68" s="369"/>
    </row>
    <row r="69" spans="1:237" s="370" customFormat="1" ht="129.75" customHeight="1" x14ac:dyDescent="0.2">
      <c r="A69" s="354">
        <f t="shared" si="0"/>
        <v>60</v>
      </c>
      <c r="B69" s="470" t="s">
        <v>103</v>
      </c>
      <c r="C69" s="471">
        <v>31202</v>
      </c>
      <c r="D69" s="357" t="s">
        <v>210</v>
      </c>
      <c r="E69" s="507">
        <v>3120204</v>
      </c>
      <c r="F69" s="504" t="s">
        <v>229</v>
      </c>
      <c r="G69" s="363" t="s">
        <v>111</v>
      </c>
      <c r="H69" s="470" t="s">
        <v>63</v>
      </c>
      <c r="I69" s="338">
        <v>8608151</v>
      </c>
      <c r="J69" s="338">
        <v>8608151</v>
      </c>
      <c r="K69" s="361">
        <v>42367</v>
      </c>
      <c r="L69" s="508">
        <v>42416</v>
      </c>
      <c r="M69" s="402">
        <v>42431</v>
      </c>
      <c r="N69" s="354" t="s">
        <v>474</v>
      </c>
      <c r="O69" s="402">
        <v>42461</v>
      </c>
      <c r="P69" s="348" t="s">
        <v>475</v>
      </c>
      <c r="Q69" s="364" t="s">
        <v>473</v>
      </c>
      <c r="R69" s="474" t="s">
        <v>110</v>
      </c>
      <c r="S69" s="423" t="s">
        <v>322</v>
      </c>
      <c r="T69" s="348" t="s">
        <v>476</v>
      </c>
      <c r="U69" s="366" t="s">
        <v>303</v>
      </c>
      <c r="V69" s="509"/>
      <c r="W69" s="369"/>
      <c r="X69" s="401"/>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c r="BW69" s="369"/>
      <c r="BX69" s="369"/>
      <c r="BY69" s="369"/>
      <c r="BZ69" s="369"/>
      <c r="CA69" s="369"/>
      <c r="CB69" s="369"/>
      <c r="CC69" s="369"/>
      <c r="CD69" s="369"/>
      <c r="CE69" s="369"/>
      <c r="CF69" s="369"/>
      <c r="CG69" s="369"/>
      <c r="CH69" s="369"/>
      <c r="CI69" s="369"/>
      <c r="CJ69" s="369"/>
      <c r="CK69" s="369"/>
      <c r="CL69" s="369"/>
      <c r="CM69" s="369"/>
      <c r="CN69" s="369"/>
      <c r="CO69" s="369"/>
      <c r="CP69" s="369"/>
      <c r="CQ69" s="369"/>
      <c r="CR69" s="369"/>
      <c r="CS69" s="369"/>
      <c r="CT69" s="369"/>
      <c r="CU69" s="369"/>
      <c r="CV69" s="369"/>
      <c r="CW69" s="369"/>
      <c r="CX69" s="369"/>
      <c r="CY69" s="369"/>
      <c r="CZ69" s="369"/>
      <c r="DA69" s="369"/>
      <c r="DB69" s="369"/>
      <c r="DC69" s="369"/>
      <c r="DD69" s="369"/>
      <c r="DE69" s="369"/>
      <c r="DF69" s="369"/>
      <c r="DG69" s="369"/>
      <c r="DH69" s="369"/>
      <c r="DI69" s="369"/>
      <c r="DJ69" s="369"/>
      <c r="DK69" s="369"/>
      <c r="DL69" s="369"/>
      <c r="DM69" s="369"/>
      <c r="DN69" s="369"/>
      <c r="DO69" s="369"/>
      <c r="DP69" s="369"/>
      <c r="DQ69" s="369"/>
      <c r="DR69" s="369"/>
      <c r="DS69" s="369"/>
      <c r="DT69" s="369"/>
      <c r="DU69" s="369"/>
      <c r="DV69" s="369"/>
      <c r="DW69" s="369"/>
      <c r="DX69" s="369"/>
      <c r="DY69" s="369"/>
      <c r="DZ69" s="369"/>
      <c r="EA69" s="369"/>
      <c r="EB69" s="369"/>
      <c r="EC69" s="369"/>
      <c r="ED69" s="369"/>
      <c r="EE69" s="369"/>
      <c r="EF69" s="369"/>
      <c r="EG69" s="369"/>
      <c r="EH69" s="369"/>
      <c r="EI69" s="369"/>
      <c r="EJ69" s="369"/>
      <c r="EK69" s="369"/>
      <c r="EL69" s="369"/>
      <c r="EM69" s="369"/>
      <c r="EN69" s="369"/>
      <c r="EO69" s="369"/>
      <c r="EP69" s="369"/>
      <c r="EQ69" s="369"/>
      <c r="ER69" s="369"/>
      <c r="ES69" s="369"/>
      <c r="ET69" s="369"/>
      <c r="EU69" s="369"/>
      <c r="EV69" s="369"/>
      <c r="EW69" s="369"/>
      <c r="EX69" s="369"/>
      <c r="EY69" s="369"/>
      <c r="EZ69" s="369"/>
      <c r="FA69" s="369"/>
      <c r="FB69" s="369"/>
      <c r="FC69" s="369"/>
      <c r="FD69" s="369"/>
      <c r="FE69" s="369"/>
      <c r="FF69" s="369"/>
      <c r="FG69" s="369"/>
      <c r="FH69" s="369"/>
      <c r="FI69" s="369"/>
      <c r="FJ69" s="369"/>
      <c r="FK69" s="369"/>
      <c r="FL69" s="369"/>
      <c r="FM69" s="369"/>
      <c r="FN69" s="369"/>
      <c r="FO69" s="369"/>
      <c r="FP69" s="369"/>
      <c r="FQ69" s="369"/>
      <c r="FR69" s="369"/>
      <c r="FS69" s="369"/>
      <c r="FT69" s="369"/>
      <c r="FU69" s="369"/>
      <c r="FV69" s="369"/>
      <c r="FW69" s="369"/>
      <c r="FX69" s="369"/>
      <c r="FY69" s="369"/>
      <c r="FZ69" s="369"/>
      <c r="GA69" s="369"/>
      <c r="GB69" s="369"/>
      <c r="GC69" s="369"/>
      <c r="GD69" s="369"/>
      <c r="GE69" s="369"/>
      <c r="GF69" s="369"/>
      <c r="GG69" s="369"/>
      <c r="GH69" s="369"/>
      <c r="GI69" s="369"/>
      <c r="GJ69" s="369"/>
      <c r="GK69" s="369"/>
      <c r="GL69" s="369"/>
      <c r="GM69" s="369"/>
      <c r="GN69" s="369"/>
      <c r="GO69" s="369"/>
      <c r="GP69" s="369"/>
      <c r="GQ69" s="369"/>
      <c r="GR69" s="369"/>
      <c r="GS69" s="369"/>
      <c r="GT69" s="369"/>
      <c r="GU69" s="369"/>
      <c r="GV69" s="369"/>
      <c r="GW69" s="369"/>
      <c r="GX69" s="369"/>
      <c r="GY69" s="369"/>
      <c r="GZ69" s="369"/>
      <c r="HA69" s="369"/>
      <c r="HB69" s="369"/>
      <c r="HC69" s="369"/>
      <c r="HD69" s="369"/>
      <c r="HE69" s="369"/>
      <c r="HF69" s="369"/>
      <c r="HG69" s="369"/>
      <c r="HH69" s="369"/>
      <c r="HI69" s="369"/>
      <c r="HJ69" s="369"/>
      <c r="HK69" s="369"/>
      <c r="HL69" s="369"/>
      <c r="HM69" s="369"/>
      <c r="HN69" s="369"/>
      <c r="HO69" s="369"/>
      <c r="HP69" s="369"/>
      <c r="HQ69" s="369"/>
      <c r="HR69" s="369"/>
      <c r="HS69" s="369"/>
      <c r="HT69" s="369"/>
      <c r="HU69" s="369"/>
      <c r="HV69" s="369"/>
      <c r="HW69" s="369"/>
      <c r="HX69" s="369"/>
      <c r="HY69" s="369"/>
      <c r="HZ69" s="369"/>
      <c r="IA69" s="369"/>
      <c r="IB69" s="369"/>
      <c r="IC69" s="369"/>
    </row>
    <row r="70" spans="1:237" s="370" customFormat="1" ht="127.5" customHeight="1" x14ac:dyDescent="0.2">
      <c r="A70" s="354">
        <f t="shared" si="0"/>
        <v>61</v>
      </c>
      <c r="B70" s="470" t="s">
        <v>103</v>
      </c>
      <c r="C70" s="471">
        <v>31202</v>
      </c>
      <c r="D70" s="357" t="s">
        <v>210</v>
      </c>
      <c r="E70" s="485">
        <v>3120204</v>
      </c>
      <c r="F70" s="504" t="s">
        <v>229</v>
      </c>
      <c r="G70" s="363" t="s">
        <v>111</v>
      </c>
      <c r="H70" s="470" t="s">
        <v>63</v>
      </c>
      <c r="I70" s="339">
        <f>15600000-I69</f>
        <v>6991849</v>
      </c>
      <c r="J70" s="339"/>
      <c r="K70" s="361">
        <v>42367</v>
      </c>
      <c r="L70" s="361">
        <v>42429</v>
      </c>
      <c r="M70" s="361">
        <v>42420</v>
      </c>
      <c r="N70" s="399">
        <v>300</v>
      </c>
      <c r="O70" s="361">
        <v>42716</v>
      </c>
      <c r="P70" s="510" t="s">
        <v>114</v>
      </c>
      <c r="Q70" s="470" t="s">
        <v>795</v>
      </c>
      <c r="R70" s="474" t="s">
        <v>110</v>
      </c>
      <c r="S70" s="423" t="s">
        <v>322</v>
      </c>
      <c r="T70" s="368" t="s">
        <v>265</v>
      </c>
      <c r="U70" s="368" t="s">
        <v>296</v>
      </c>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c r="BW70" s="369"/>
      <c r="BX70" s="369"/>
      <c r="BY70" s="369"/>
      <c r="BZ70" s="369"/>
      <c r="CA70" s="369"/>
      <c r="CB70" s="369"/>
      <c r="CC70" s="369"/>
      <c r="CD70" s="369"/>
      <c r="CE70" s="369"/>
      <c r="CF70" s="369"/>
      <c r="CG70" s="369"/>
      <c r="CH70" s="369"/>
      <c r="CI70" s="369"/>
      <c r="CJ70" s="369"/>
      <c r="CK70" s="369"/>
      <c r="CL70" s="369"/>
      <c r="CM70" s="369"/>
      <c r="CN70" s="369"/>
      <c r="CO70" s="369"/>
      <c r="CP70" s="369"/>
      <c r="CQ70" s="369"/>
      <c r="CR70" s="369"/>
      <c r="CS70" s="369"/>
      <c r="CT70" s="369"/>
      <c r="CU70" s="369"/>
      <c r="CV70" s="369"/>
      <c r="CW70" s="369"/>
      <c r="CX70" s="369"/>
      <c r="CY70" s="369"/>
      <c r="CZ70" s="369"/>
      <c r="DA70" s="369"/>
      <c r="DB70" s="369"/>
      <c r="DC70" s="369"/>
      <c r="DD70" s="369"/>
      <c r="DE70" s="369"/>
      <c r="DF70" s="369"/>
      <c r="DG70" s="369"/>
      <c r="DH70" s="369"/>
      <c r="DI70" s="369"/>
      <c r="DJ70" s="369"/>
      <c r="DK70" s="369"/>
      <c r="DL70" s="369"/>
      <c r="DM70" s="369"/>
      <c r="DN70" s="369"/>
      <c r="DO70" s="369"/>
      <c r="DP70" s="369"/>
      <c r="DQ70" s="369"/>
      <c r="DR70" s="369"/>
      <c r="DS70" s="369"/>
      <c r="DT70" s="369"/>
      <c r="DU70" s="369"/>
      <c r="DV70" s="369"/>
      <c r="DW70" s="369"/>
      <c r="DX70" s="369"/>
      <c r="DY70" s="369"/>
      <c r="DZ70" s="369"/>
      <c r="EA70" s="369"/>
      <c r="EB70" s="369"/>
      <c r="EC70" s="369"/>
      <c r="ED70" s="369"/>
      <c r="EE70" s="369"/>
      <c r="EF70" s="369"/>
      <c r="EG70" s="369"/>
      <c r="EH70" s="369"/>
      <c r="EI70" s="369"/>
      <c r="EJ70" s="369"/>
      <c r="EK70" s="369"/>
      <c r="EL70" s="369"/>
      <c r="EM70" s="369"/>
      <c r="EN70" s="369"/>
      <c r="EO70" s="369"/>
      <c r="EP70" s="369"/>
      <c r="EQ70" s="369"/>
      <c r="ER70" s="369"/>
      <c r="ES70" s="369"/>
      <c r="ET70" s="369"/>
      <c r="EU70" s="369"/>
      <c r="EV70" s="369"/>
      <c r="EW70" s="369"/>
      <c r="EX70" s="369"/>
      <c r="EY70" s="369"/>
      <c r="EZ70" s="369"/>
      <c r="FA70" s="369"/>
      <c r="FB70" s="369"/>
      <c r="FC70" s="369"/>
      <c r="FD70" s="369"/>
      <c r="FE70" s="369"/>
      <c r="FF70" s="369"/>
      <c r="FG70" s="369"/>
      <c r="FH70" s="369"/>
      <c r="FI70" s="369"/>
      <c r="FJ70" s="369"/>
      <c r="FK70" s="369"/>
      <c r="FL70" s="369"/>
      <c r="FM70" s="369"/>
      <c r="FN70" s="369"/>
      <c r="FO70" s="369"/>
      <c r="FP70" s="369"/>
      <c r="FQ70" s="369"/>
      <c r="FR70" s="369"/>
      <c r="FS70" s="369"/>
      <c r="FT70" s="369"/>
      <c r="FU70" s="369"/>
      <c r="FV70" s="369"/>
      <c r="FW70" s="369"/>
      <c r="FX70" s="369"/>
      <c r="FY70" s="369"/>
      <c r="FZ70" s="369"/>
      <c r="GA70" s="369"/>
      <c r="GB70" s="369"/>
      <c r="GC70" s="369"/>
      <c r="GD70" s="369"/>
      <c r="GE70" s="369"/>
      <c r="GF70" s="369"/>
      <c r="GG70" s="369"/>
      <c r="GH70" s="369"/>
      <c r="GI70" s="369"/>
      <c r="GJ70" s="369"/>
      <c r="GK70" s="369"/>
      <c r="GL70" s="369"/>
      <c r="GM70" s="369"/>
      <c r="GN70" s="369"/>
      <c r="GO70" s="369"/>
      <c r="GP70" s="369"/>
      <c r="GQ70" s="369"/>
      <c r="GR70" s="369"/>
      <c r="GS70" s="369"/>
      <c r="GT70" s="369"/>
      <c r="GU70" s="369"/>
      <c r="GV70" s="369"/>
      <c r="GW70" s="369"/>
      <c r="GX70" s="369"/>
      <c r="GY70" s="369"/>
      <c r="GZ70" s="369"/>
      <c r="HA70" s="369"/>
      <c r="HB70" s="369"/>
      <c r="HC70" s="369"/>
      <c r="HD70" s="369"/>
      <c r="HE70" s="369"/>
      <c r="HF70" s="369"/>
      <c r="HG70" s="369"/>
      <c r="HH70" s="369"/>
      <c r="HI70" s="369"/>
      <c r="HJ70" s="369"/>
      <c r="HK70" s="369"/>
      <c r="HL70" s="369"/>
      <c r="HM70" s="369"/>
      <c r="HN70" s="369"/>
      <c r="HO70" s="369"/>
      <c r="HP70" s="369"/>
      <c r="HQ70" s="369"/>
      <c r="HR70" s="369"/>
      <c r="HS70" s="369"/>
      <c r="HT70" s="369"/>
      <c r="HU70" s="369"/>
      <c r="HV70" s="369"/>
      <c r="HW70" s="369"/>
      <c r="HX70" s="369"/>
      <c r="HY70" s="369"/>
      <c r="HZ70" s="369"/>
      <c r="IA70" s="369"/>
      <c r="IB70" s="369"/>
      <c r="IC70" s="369"/>
    </row>
    <row r="71" spans="1:237" s="370" customFormat="1" ht="127.5" customHeight="1" x14ac:dyDescent="0.2">
      <c r="A71" s="354">
        <f t="shared" si="0"/>
        <v>62</v>
      </c>
      <c r="B71" s="470" t="s">
        <v>103</v>
      </c>
      <c r="C71" s="471">
        <v>31202</v>
      </c>
      <c r="D71" s="357" t="s">
        <v>210</v>
      </c>
      <c r="E71" s="485">
        <v>3120204</v>
      </c>
      <c r="F71" s="504" t="s">
        <v>229</v>
      </c>
      <c r="G71" s="363" t="s">
        <v>111</v>
      </c>
      <c r="H71" s="470" t="s">
        <v>63</v>
      </c>
      <c r="I71" s="339">
        <v>8320000</v>
      </c>
      <c r="J71" s="339"/>
      <c r="K71" s="361">
        <v>42367</v>
      </c>
      <c r="L71" s="361">
        <v>42429</v>
      </c>
      <c r="M71" s="361">
        <v>42420</v>
      </c>
      <c r="N71" s="399">
        <v>300</v>
      </c>
      <c r="O71" s="361">
        <v>42716</v>
      </c>
      <c r="P71" s="510" t="s">
        <v>114</v>
      </c>
      <c r="Q71" s="470" t="s">
        <v>796</v>
      </c>
      <c r="R71" s="342" t="s">
        <v>115</v>
      </c>
      <c r="S71" s="423" t="s">
        <v>322</v>
      </c>
      <c r="T71" s="368" t="s">
        <v>265</v>
      </c>
      <c r="U71" s="368" t="s">
        <v>296</v>
      </c>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S71" s="369"/>
      <c r="AT71" s="369"/>
      <c r="AU71" s="369"/>
      <c r="AV71" s="369"/>
      <c r="AW71" s="369"/>
      <c r="AX71" s="369"/>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c r="BW71" s="369"/>
      <c r="BX71" s="369"/>
      <c r="BY71" s="369"/>
      <c r="BZ71" s="369"/>
      <c r="CA71" s="369"/>
      <c r="CB71" s="369"/>
      <c r="CC71" s="369"/>
      <c r="CD71" s="369"/>
      <c r="CE71" s="369"/>
      <c r="CF71" s="369"/>
      <c r="CG71" s="369"/>
      <c r="CH71" s="369"/>
      <c r="CI71" s="369"/>
      <c r="CJ71" s="369"/>
      <c r="CK71" s="369"/>
      <c r="CL71" s="369"/>
      <c r="CM71" s="369"/>
      <c r="CN71" s="369"/>
      <c r="CO71" s="369"/>
      <c r="CP71" s="369"/>
      <c r="CQ71" s="369"/>
      <c r="CR71" s="369"/>
      <c r="CS71" s="369"/>
      <c r="CT71" s="369"/>
      <c r="CU71" s="369"/>
      <c r="CV71" s="369"/>
      <c r="CW71" s="369"/>
      <c r="CX71" s="369"/>
      <c r="CY71" s="369"/>
      <c r="CZ71" s="369"/>
      <c r="DA71" s="369"/>
      <c r="DB71" s="369"/>
      <c r="DC71" s="369"/>
      <c r="DD71" s="369"/>
      <c r="DE71" s="369"/>
      <c r="DF71" s="369"/>
      <c r="DG71" s="369"/>
      <c r="DH71" s="369"/>
      <c r="DI71" s="369"/>
      <c r="DJ71" s="369"/>
      <c r="DK71" s="369"/>
      <c r="DL71" s="369"/>
      <c r="DM71" s="369"/>
      <c r="DN71" s="369"/>
      <c r="DO71" s="369"/>
      <c r="DP71" s="369"/>
      <c r="DQ71" s="369"/>
      <c r="DR71" s="369"/>
      <c r="DS71" s="369"/>
      <c r="DT71" s="369"/>
      <c r="DU71" s="369"/>
      <c r="DV71" s="369"/>
      <c r="DW71" s="369"/>
      <c r="DX71" s="369"/>
      <c r="DY71" s="369"/>
      <c r="DZ71" s="369"/>
      <c r="EA71" s="369"/>
      <c r="EB71" s="369"/>
      <c r="EC71" s="369"/>
      <c r="ED71" s="369"/>
      <c r="EE71" s="369"/>
      <c r="EF71" s="369"/>
      <c r="EG71" s="369"/>
      <c r="EH71" s="369"/>
      <c r="EI71" s="369"/>
      <c r="EJ71" s="369"/>
      <c r="EK71" s="369"/>
      <c r="EL71" s="369"/>
      <c r="EM71" s="369"/>
      <c r="EN71" s="369"/>
      <c r="EO71" s="369"/>
      <c r="EP71" s="369"/>
      <c r="EQ71" s="369"/>
      <c r="ER71" s="369"/>
      <c r="ES71" s="369"/>
      <c r="ET71" s="369"/>
      <c r="EU71" s="369"/>
      <c r="EV71" s="369"/>
      <c r="EW71" s="369"/>
      <c r="EX71" s="369"/>
      <c r="EY71" s="369"/>
      <c r="EZ71" s="369"/>
      <c r="FA71" s="369"/>
      <c r="FB71" s="369"/>
      <c r="FC71" s="369"/>
      <c r="FD71" s="369"/>
      <c r="FE71" s="369"/>
      <c r="FF71" s="369"/>
      <c r="FG71" s="369"/>
      <c r="FH71" s="369"/>
      <c r="FI71" s="369"/>
      <c r="FJ71" s="369"/>
      <c r="FK71" s="369"/>
      <c r="FL71" s="369"/>
      <c r="FM71" s="369"/>
      <c r="FN71" s="369"/>
      <c r="FO71" s="369"/>
      <c r="FP71" s="369"/>
      <c r="FQ71" s="369"/>
      <c r="FR71" s="369"/>
      <c r="FS71" s="369"/>
      <c r="FT71" s="369"/>
      <c r="FU71" s="369"/>
      <c r="FV71" s="369"/>
      <c r="FW71" s="369"/>
      <c r="FX71" s="369"/>
      <c r="FY71" s="369"/>
      <c r="FZ71" s="369"/>
      <c r="GA71" s="369"/>
      <c r="GB71" s="369"/>
      <c r="GC71" s="369"/>
      <c r="GD71" s="369"/>
      <c r="GE71" s="369"/>
      <c r="GF71" s="369"/>
      <c r="GG71" s="369"/>
      <c r="GH71" s="369"/>
      <c r="GI71" s="369"/>
      <c r="GJ71" s="369"/>
      <c r="GK71" s="369"/>
      <c r="GL71" s="369"/>
      <c r="GM71" s="369"/>
      <c r="GN71" s="369"/>
      <c r="GO71" s="369"/>
      <c r="GP71" s="369"/>
      <c r="GQ71" s="369"/>
      <c r="GR71" s="369"/>
      <c r="GS71" s="369"/>
      <c r="GT71" s="369"/>
      <c r="GU71" s="369"/>
      <c r="GV71" s="369"/>
      <c r="GW71" s="369"/>
      <c r="GX71" s="369"/>
      <c r="GY71" s="369"/>
      <c r="GZ71" s="369"/>
      <c r="HA71" s="369"/>
      <c r="HB71" s="369"/>
      <c r="HC71" s="369"/>
      <c r="HD71" s="369"/>
      <c r="HE71" s="369"/>
      <c r="HF71" s="369"/>
      <c r="HG71" s="369"/>
      <c r="HH71" s="369"/>
      <c r="HI71" s="369"/>
      <c r="HJ71" s="369"/>
      <c r="HK71" s="369"/>
      <c r="HL71" s="369"/>
      <c r="HM71" s="369"/>
      <c r="HN71" s="369"/>
      <c r="HO71" s="369"/>
      <c r="HP71" s="369"/>
      <c r="HQ71" s="369"/>
      <c r="HR71" s="369"/>
      <c r="HS71" s="369"/>
      <c r="HT71" s="369"/>
      <c r="HU71" s="369"/>
      <c r="HV71" s="369"/>
      <c r="HW71" s="369"/>
      <c r="HX71" s="369"/>
      <c r="HY71" s="369"/>
      <c r="HZ71" s="369"/>
      <c r="IA71" s="369"/>
      <c r="IB71" s="369"/>
      <c r="IC71" s="369"/>
    </row>
    <row r="72" spans="1:237" s="370" customFormat="1" ht="127.5" customHeight="1" x14ac:dyDescent="0.2">
      <c r="A72" s="354">
        <f t="shared" si="0"/>
        <v>63</v>
      </c>
      <c r="B72" s="470" t="s">
        <v>103</v>
      </c>
      <c r="C72" s="471">
        <v>31202</v>
      </c>
      <c r="D72" s="357" t="s">
        <v>210</v>
      </c>
      <c r="E72" s="485">
        <v>3120204</v>
      </c>
      <c r="F72" s="504" t="s">
        <v>229</v>
      </c>
      <c r="G72" s="363" t="s">
        <v>111</v>
      </c>
      <c r="H72" s="470" t="s">
        <v>63</v>
      </c>
      <c r="I72" s="340">
        <v>1010000</v>
      </c>
      <c r="J72" s="340">
        <v>1010000</v>
      </c>
      <c r="K72" s="361">
        <v>42367</v>
      </c>
      <c r="L72" s="402">
        <v>42422</v>
      </c>
      <c r="M72" s="402">
        <v>42425</v>
      </c>
      <c r="N72" s="354">
        <v>365</v>
      </c>
      <c r="O72" s="402">
        <v>42790</v>
      </c>
      <c r="P72" s="511" t="s">
        <v>495</v>
      </c>
      <c r="Q72" s="473" t="s">
        <v>494</v>
      </c>
      <c r="R72" s="342" t="s">
        <v>115</v>
      </c>
      <c r="S72" s="423" t="s">
        <v>322</v>
      </c>
      <c r="T72" s="348" t="s">
        <v>496</v>
      </c>
      <c r="U72" s="366" t="s">
        <v>303</v>
      </c>
      <c r="V72" s="369"/>
      <c r="W72" s="369"/>
      <c r="X72" s="401"/>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69"/>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c r="BW72" s="369"/>
      <c r="BX72" s="369"/>
      <c r="BY72" s="369"/>
      <c r="BZ72" s="369"/>
      <c r="CA72" s="369"/>
      <c r="CB72" s="369"/>
      <c r="CC72" s="369"/>
      <c r="CD72" s="369"/>
      <c r="CE72" s="369"/>
      <c r="CF72" s="369"/>
      <c r="CG72" s="369"/>
      <c r="CH72" s="369"/>
      <c r="CI72" s="369"/>
      <c r="CJ72" s="369"/>
      <c r="CK72" s="369"/>
      <c r="CL72" s="369"/>
      <c r="CM72" s="369"/>
      <c r="CN72" s="369"/>
      <c r="CO72" s="369"/>
      <c r="CP72" s="369"/>
      <c r="CQ72" s="369"/>
      <c r="CR72" s="369"/>
      <c r="CS72" s="369"/>
      <c r="CT72" s="369"/>
      <c r="CU72" s="369"/>
      <c r="CV72" s="369"/>
      <c r="CW72" s="369"/>
      <c r="CX72" s="369"/>
      <c r="CY72" s="369"/>
      <c r="CZ72" s="369"/>
      <c r="DA72" s="369"/>
      <c r="DB72" s="369"/>
      <c r="DC72" s="369"/>
      <c r="DD72" s="369"/>
      <c r="DE72" s="369"/>
      <c r="DF72" s="369"/>
      <c r="DG72" s="369"/>
      <c r="DH72" s="369"/>
      <c r="DI72" s="369"/>
      <c r="DJ72" s="369"/>
      <c r="DK72" s="369"/>
      <c r="DL72" s="369"/>
      <c r="DM72" s="369"/>
      <c r="DN72" s="369"/>
      <c r="DO72" s="369"/>
      <c r="DP72" s="369"/>
      <c r="DQ72" s="369"/>
      <c r="DR72" s="369"/>
      <c r="DS72" s="369"/>
      <c r="DT72" s="369"/>
      <c r="DU72" s="369"/>
      <c r="DV72" s="369"/>
      <c r="DW72" s="369"/>
      <c r="DX72" s="369"/>
      <c r="DY72" s="369"/>
      <c r="DZ72" s="369"/>
      <c r="EA72" s="369"/>
      <c r="EB72" s="369"/>
      <c r="EC72" s="369"/>
      <c r="ED72" s="369"/>
      <c r="EE72" s="369"/>
      <c r="EF72" s="369"/>
      <c r="EG72" s="369"/>
      <c r="EH72" s="369"/>
      <c r="EI72" s="369"/>
      <c r="EJ72" s="369"/>
      <c r="EK72" s="369"/>
      <c r="EL72" s="369"/>
      <c r="EM72" s="369"/>
      <c r="EN72" s="369"/>
      <c r="EO72" s="369"/>
      <c r="EP72" s="369"/>
      <c r="EQ72" s="369"/>
      <c r="ER72" s="369"/>
      <c r="ES72" s="369"/>
      <c r="ET72" s="369"/>
      <c r="EU72" s="369"/>
      <c r="EV72" s="369"/>
      <c r="EW72" s="369"/>
      <c r="EX72" s="369"/>
      <c r="EY72" s="369"/>
      <c r="EZ72" s="369"/>
      <c r="FA72" s="369"/>
      <c r="FB72" s="369"/>
      <c r="FC72" s="369"/>
      <c r="FD72" s="369"/>
      <c r="FE72" s="369"/>
      <c r="FF72" s="369"/>
      <c r="FG72" s="369"/>
      <c r="FH72" s="369"/>
      <c r="FI72" s="369"/>
      <c r="FJ72" s="369"/>
      <c r="FK72" s="369"/>
      <c r="FL72" s="369"/>
      <c r="FM72" s="369"/>
      <c r="FN72" s="369"/>
      <c r="FO72" s="369"/>
      <c r="FP72" s="369"/>
      <c r="FQ72" s="369"/>
      <c r="FR72" s="369"/>
      <c r="FS72" s="369"/>
      <c r="FT72" s="369"/>
      <c r="FU72" s="369"/>
      <c r="FV72" s="369"/>
      <c r="FW72" s="369"/>
      <c r="FX72" s="369"/>
      <c r="FY72" s="369"/>
      <c r="FZ72" s="369"/>
      <c r="GA72" s="369"/>
      <c r="GB72" s="369"/>
      <c r="GC72" s="369"/>
      <c r="GD72" s="369"/>
      <c r="GE72" s="369"/>
      <c r="GF72" s="369"/>
      <c r="GG72" s="369"/>
      <c r="GH72" s="369"/>
      <c r="GI72" s="369"/>
      <c r="GJ72" s="369"/>
      <c r="GK72" s="369"/>
      <c r="GL72" s="369"/>
      <c r="GM72" s="369"/>
      <c r="GN72" s="369"/>
      <c r="GO72" s="369"/>
      <c r="GP72" s="369"/>
      <c r="GQ72" s="369"/>
      <c r="GR72" s="369"/>
      <c r="GS72" s="369"/>
      <c r="GT72" s="369"/>
      <c r="GU72" s="369"/>
      <c r="GV72" s="369"/>
      <c r="GW72" s="369"/>
      <c r="GX72" s="369"/>
      <c r="GY72" s="369"/>
      <c r="GZ72" s="369"/>
      <c r="HA72" s="369"/>
      <c r="HB72" s="369"/>
      <c r="HC72" s="369"/>
      <c r="HD72" s="369"/>
      <c r="HE72" s="369"/>
      <c r="HF72" s="369"/>
      <c r="HG72" s="369"/>
      <c r="HH72" s="369"/>
      <c r="HI72" s="369"/>
      <c r="HJ72" s="369"/>
      <c r="HK72" s="369"/>
      <c r="HL72" s="369"/>
      <c r="HM72" s="369"/>
      <c r="HN72" s="369"/>
      <c r="HO72" s="369"/>
      <c r="HP72" s="369"/>
      <c r="HQ72" s="369"/>
      <c r="HR72" s="369"/>
      <c r="HS72" s="369"/>
      <c r="HT72" s="369"/>
      <c r="HU72" s="369"/>
      <c r="HV72" s="369"/>
      <c r="HW72" s="369"/>
      <c r="HX72" s="369"/>
      <c r="HY72" s="369"/>
      <c r="HZ72" s="369"/>
      <c r="IA72" s="369"/>
      <c r="IB72" s="369"/>
      <c r="IC72" s="369"/>
    </row>
    <row r="73" spans="1:237" s="370" customFormat="1" ht="152.25" customHeight="1" x14ac:dyDescent="0.2">
      <c r="A73" s="354">
        <f t="shared" ref="A73:A136" si="5">+A72+1</f>
        <v>64</v>
      </c>
      <c r="B73" s="470" t="s">
        <v>103</v>
      </c>
      <c r="C73" s="406">
        <v>33</v>
      </c>
      <c r="D73" s="365" t="s">
        <v>24</v>
      </c>
      <c r="E73" s="481" t="s">
        <v>25</v>
      </c>
      <c r="F73" s="512" t="s">
        <v>26</v>
      </c>
      <c r="G73" s="363" t="s">
        <v>27</v>
      </c>
      <c r="H73" s="470" t="s">
        <v>28</v>
      </c>
      <c r="I73" s="339">
        <v>150000000</v>
      </c>
      <c r="J73" s="339"/>
      <c r="K73" s="361">
        <v>42418</v>
      </c>
      <c r="L73" s="361">
        <v>42505</v>
      </c>
      <c r="M73" s="361">
        <v>42519</v>
      </c>
      <c r="N73" s="406">
        <v>365</v>
      </c>
      <c r="O73" s="361">
        <v>42883</v>
      </c>
      <c r="P73" s="404" t="s">
        <v>116</v>
      </c>
      <c r="Q73" s="348" t="s">
        <v>700</v>
      </c>
      <c r="R73" s="342" t="s">
        <v>117</v>
      </c>
      <c r="S73" s="423" t="s">
        <v>750</v>
      </c>
      <c r="T73" s="348" t="s">
        <v>611</v>
      </c>
      <c r="U73" s="368" t="s">
        <v>574</v>
      </c>
      <c r="V73" s="369"/>
      <c r="W73" s="369"/>
      <c r="X73" s="369"/>
      <c r="Y73" s="369"/>
      <c r="Z73" s="369"/>
      <c r="AA73" s="369"/>
      <c r="AB73" s="369"/>
      <c r="AC73" s="369"/>
      <c r="AD73" s="369"/>
      <c r="AE73" s="369"/>
      <c r="AF73" s="369"/>
      <c r="AG73" s="369"/>
      <c r="AH73" s="369"/>
      <c r="AI73" s="369"/>
      <c r="AJ73" s="369"/>
      <c r="AK73" s="369"/>
      <c r="AL73" s="369"/>
      <c r="AM73" s="369"/>
      <c r="AN73" s="369"/>
      <c r="AO73" s="369"/>
      <c r="AP73" s="369"/>
      <c r="AQ73" s="369"/>
      <c r="AR73" s="369"/>
      <c r="AS73" s="369"/>
      <c r="AT73" s="369"/>
      <c r="AU73" s="369"/>
      <c r="AV73" s="369"/>
      <c r="AW73" s="369"/>
      <c r="AX73" s="369"/>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c r="BW73" s="369"/>
      <c r="BX73" s="369"/>
      <c r="BY73" s="369"/>
      <c r="BZ73" s="369"/>
      <c r="CA73" s="369"/>
      <c r="CB73" s="369"/>
      <c r="CC73" s="369"/>
      <c r="CD73" s="369"/>
      <c r="CE73" s="369"/>
      <c r="CF73" s="369"/>
      <c r="CG73" s="369"/>
      <c r="CH73" s="369"/>
      <c r="CI73" s="369"/>
      <c r="CJ73" s="369"/>
      <c r="CK73" s="369"/>
      <c r="CL73" s="369"/>
      <c r="CM73" s="369"/>
      <c r="CN73" s="369"/>
      <c r="CO73" s="369"/>
      <c r="CP73" s="369"/>
      <c r="CQ73" s="369"/>
      <c r="CR73" s="369"/>
      <c r="CS73" s="369"/>
      <c r="CT73" s="369"/>
      <c r="CU73" s="369"/>
      <c r="CV73" s="369"/>
      <c r="CW73" s="369"/>
      <c r="CX73" s="369"/>
      <c r="CY73" s="369"/>
      <c r="CZ73" s="369"/>
      <c r="DA73" s="369"/>
      <c r="DB73" s="369"/>
      <c r="DC73" s="369"/>
      <c r="DD73" s="369"/>
      <c r="DE73" s="369"/>
      <c r="DF73" s="369"/>
      <c r="DG73" s="369"/>
      <c r="DH73" s="369"/>
      <c r="DI73" s="369"/>
      <c r="DJ73" s="369"/>
      <c r="DK73" s="369"/>
      <c r="DL73" s="369"/>
      <c r="DM73" s="369"/>
      <c r="DN73" s="369"/>
      <c r="DO73" s="369"/>
      <c r="DP73" s="369"/>
      <c r="DQ73" s="369"/>
      <c r="DR73" s="369"/>
      <c r="DS73" s="369"/>
      <c r="DT73" s="369"/>
      <c r="DU73" s="369"/>
      <c r="DV73" s="369"/>
      <c r="DW73" s="369"/>
      <c r="DX73" s="369"/>
      <c r="DY73" s="369"/>
      <c r="DZ73" s="369"/>
      <c r="EA73" s="369"/>
      <c r="EB73" s="369"/>
      <c r="EC73" s="369"/>
      <c r="ED73" s="369"/>
      <c r="EE73" s="369"/>
      <c r="EF73" s="369"/>
      <c r="EG73" s="369"/>
      <c r="EH73" s="369"/>
      <c r="EI73" s="369"/>
      <c r="EJ73" s="369"/>
      <c r="EK73" s="369"/>
      <c r="EL73" s="369"/>
      <c r="EM73" s="369"/>
      <c r="EN73" s="369"/>
      <c r="EO73" s="369"/>
      <c r="EP73" s="369"/>
      <c r="EQ73" s="369"/>
      <c r="ER73" s="369"/>
      <c r="ES73" s="369"/>
      <c r="ET73" s="369"/>
      <c r="EU73" s="369"/>
      <c r="EV73" s="369"/>
      <c r="EW73" s="369"/>
      <c r="EX73" s="369"/>
      <c r="EY73" s="369"/>
      <c r="EZ73" s="369"/>
      <c r="FA73" s="369"/>
      <c r="FB73" s="369"/>
      <c r="FC73" s="369"/>
      <c r="FD73" s="369"/>
      <c r="FE73" s="369"/>
      <c r="FF73" s="369"/>
      <c r="FG73" s="369"/>
      <c r="FH73" s="369"/>
      <c r="FI73" s="369"/>
      <c r="FJ73" s="369"/>
      <c r="FK73" s="369"/>
      <c r="FL73" s="369"/>
      <c r="FM73" s="369"/>
      <c r="FN73" s="369"/>
      <c r="FO73" s="369"/>
      <c r="FP73" s="369"/>
      <c r="FQ73" s="369"/>
      <c r="FR73" s="369"/>
      <c r="FS73" s="369"/>
      <c r="FT73" s="369"/>
      <c r="FU73" s="369"/>
      <c r="FV73" s="369"/>
      <c r="FW73" s="369"/>
      <c r="FX73" s="369"/>
      <c r="FY73" s="369"/>
      <c r="FZ73" s="369"/>
      <c r="GA73" s="369"/>
      <c r="GB73" s="369"/>
      <c r="GC73" s="369"/>
      <c r="GD73" s="369"/>
      <c r="GE73" s="369"/>
      <c r="GF73" s="369"/>
      <c r="GG73" s="369"/>
      <c r="GH73" s="369"/>
      <c r="GI73" s="369"/>
      <c r="GJ73" s="369"/>
      <c r="GK73" s="369"/>
      <c r="GL73" s="369"/>
      <c r="GM73" s="369"/>
      <c r="GN73" s="369"/>
      <c r="GO73" s="369"/>
      <c r="GP73" s="369"/>
      <c r="GQ73" s="369"/>
      <c r="GR73" s="369"/>
      <c r="GS73" s="369"/>
      <c r="GT73" s="369"/>
      <c r="GU73" s="369"/>
      <c r="GV73" s="369"/>
      <c r="GW73" s="369"/>
      <c r="GX73" s="369"/>
      <c r="GY73" s="369"/>
      <c r="GZ73" s="369"/>
      <c r="HA73" s="369"/>
      <c r="HB73" s="369"/>
      <c r="HC73" s="369"/>
      <c r="HD73" s="369"/>
      <c r="HE73" s="369"/>
      <c r="HF73" s="369"/>
      <c r="HG73" s="369"/>
      <c r="HH73" s="369"/>
      <c r="HI73" s="369"/>
      <c r="HJ73" s="369"/>
      <c r="HK73" s="369"/>
      <c r="HL73" s="369"/>
      <c r="HM73" s="369"/>
      <c r="HN73" s="369"/>
      <c r="HO73" s="369"/>
      <c r="HP73" s="369"/>
      <c r="HQ73" s="369"/>
      <c r="HR73" s="369"/>
      <c r="HS73" s="369"/>
      <c r="HT73" s="369"/>
      <c r="HU73" s="369"/>
      <c r="HV73" s="369"/>
      <c r="HW73" s="369"/>
      <c r="HX73" s="369"/>
      <c r="HY73" s="369"/>
      <c r="HZ73" s="369"/>
      <c r="IA73" s="369"/>
      <c r="IB73" s="369"/>
      <c r="IC73" s="369"/>
    </row>
    <row r="74" spans="1:237" s="370" customFormat="1" ht="183" customHeight="1" x14ac:dyDescent="0.2">
      <c r="A74" s="354">
        <f t="shared" si="5"/>
        <v>65</v>
      </c>
      <c r="B74" s="470" t="s">
        <v>103</v>
      </c>
      <c r="C74" s="406">
        <v>33</v>
      </c>
      <c r="D74" s="365" t="s">
        <v>24</v>
      </c>
      <c r="E74" s="481" t="s">
        <v>25</v>
      </c>
      <c r="F74" s="512" t="s">
        <v>26</v>
      </c>
      <c r="G74" s="363" t="s">
        <v>27</v>
      </c>
      <c r="H74" s="470" t="s">
        <v>28</v>
      </c>
      <c r="I74" s="339">
        <v>100000000</v>
      </c>
      <c r="J74" s="339"/>
      <c r="K74" s="361">
        <v>42566</v>
      </c>
      <c r="L74" s="361">
        <f>K74+90</f>
        <v>42656</v>
      </c>
      <c r="M74" s="361">
        <f>L74+5</f>
        <v>42661</v>
      </c>
      <c r="N74" s="406">
        <v>365</v>
      </c>
      <c r="O74" s="361">
        <f>+M74+N74</f>
        <v>43026</v>
      </c>
      <c r="P74" s="404" t="s">
        <v>771</v>
      </c>
      <c r="Q74" s="348" t="s">
        <v>701</v>
      </c>
      <c r="R74" s="342" t="s">
        <v>117</v>
      </c>
      <c r="S74" s="423" t="s">
        <v>750</v>
      </c>
      <c r="T74" s="348" t="s">
        <v>772</v>
      </c>
      <c r="U74" s="368" t="s">
        <v>773</v>
      </c>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c r="BW74" s="369"/>
      <c r="BX74" s="369"/>
      <c r="BY74" s="369"/>
      <c r="BZ74" s="369"/>
      <c r="CA74" s="369"/>
      <c r="CB74" s="369"/>
      <c r="CC74" s="369"/>
      <c r="CD74" s="369"/>
      <c r="CE74" s="369"/>
      <c r="CF74" s="369"/>
      <c r="CG74" s="369"/>
      <c r="CH74" s="369"/>
      <c r="CI74" s="369"/>
      <c r="CJ74" s="369"/>
      <c r="CK74" s="369"/>
      <c r="CL74" s="369"/>
      <c r="CM74" s="369"/>
      <c r="CN74" s="369"/>
      <c r="CO74" s="369"/>
      <c r="CP74" s="369"/>
      <c r="CQ74" s="369"/>
      <c r="CR74" s="369"/>
      <c r="CS74" s="369"/>
      <c r="CT74" s="369"/>
      <c r="CU74" s="369"/>
      <c r="CV74" s="369"/>
      <c r="CW74" s="369"/>
      <c r="CX74" s="369"/>
      <c r="CY74" s="369"/>
      <c r="CZ74" s="369"/>
      <c r="DA74" s="369"/>
      <c r="DB74" s="369"/>
      <c r="DC74" s="369"/>
      <c r="DD74" s="369"/>
      <c r="DE74" s="369"/>
      <c r="DF74" s="369"/>
      <c r="DG74" s="369"/>
      <c r="DH74" s="369"/>
      <c r="DI74" s="369"/>
      <c r="DJ74" s="369"/>
      <c r="DK74" s="369"/>
      <c r="DL74" s="369"/>
      <c r="DM74" s="369"/>
      <c r="DN74" s="369"/>
      <c r="DO74" s="369"/>
      <c r="DP74" s="369"/>
      <c r="DQ74" s="369"/>
      <c r="DR74" s="369"/>
      <c r="DS74" s="369"/>
      <c r="DT74" s="369"/>
      <c r="DU74" s="369"/>
      <c r="DV74" s="369"/>
      <c r="DW74" s="369"/>
      <c r="DX74" s="369"/>
      <c r="DY74" s="369"/>
      <c r="DZ74" s="369"/>
      <c r="EA74" s="369"/>
      <c r="EB74" s="369"/>
      <c r="EC74" s="369"/>
      <c r="ED74" s="369"/>
      <c r="EE74" s="369"/>
      <c r="EF74" s="369"/>
      <c r="EG74" s="369"/>
      <c r="EH74" s="369"/>
      <c r="EI74" s="369"/>
      <c r="EJ74" s="369"/>
      <c r="EK74" s="369"/>
      <c r="EL74" s="369"/>
      <c r="EM74" s="369"/>
      <c r="EN74" s="369"/>
      <c r="EO74" s="369"/>
      <c r="EP74" s="369"/>
      <c r="EQ74" s="369"/>
      <c r="ER74" s="369"/>
      <c r="ES74" s="369"/>
      <c r="ET74" s="369"/>
      <c r="EU74" s="369"/>
      <c r="EV74" s="369"/>
      <c r="EW74" s="369"/>
      <c r="EX74" s="369"/>
      <c r="EY74" s="369"/>
      <c r="EZ74" s="369"/>
      <c r="FA74" s="369"/>
      <c r="FB74" s="369"/>
      <c r="FC74" s="369"/>
      <c r="FD74" s="369"/>
      <c r="FE74" s="369"/>
      <c r="FF74" s="369"/>
      <c r="FG74" s="369"/>
      <c r="FH74" s="369"/>
      <c r="FI74" s="369"/>
      <c r="FJ74" s="369"/>
      <c r="FK74" s="369"/>
      <c r="FL74" s="369"/>
      <c r="FM74" s="369"/>
      <c r="FN74" s="369"/>
      <c r="FO74" s="369"/>
      <c r="FP74" s="369"/>
      <c r="FQ74" s="369"/>
      <c r="FR74" s="369"/>
      <c r="FS74" s="369"/>
      <c r="FT74" s="369"/>
      <c r="FU74" s="369"/>
      <c r="FV74" s="369"/>
      <c r="FW74" s="369"/>
      <c r="FX74" s="369"/>
      <c r="FY74" s="369"/>
      <c r="FZ74" s="369"/>
      <c r="GA74" s="369"/>
      <c r="GB74" s="369"/>
      <c r="GC74" s="369"/>
      <c r="GD74" s="369"/>
      <c r="GE74" s="369"/>
      <c r="GF74" s="369"/>
      <c r="GG74" s="369"/>
      <c r="GH74" s="369"/>
      <c r="GI74" s="369"/>
      <c r="GJ74" s="369"/>
      <c r="GK74" s="369"/>
      <c r="GL74" s="369"/>
      <c r="GM74" s="369"/>
      <c r="GN74" s="369"/>
      <c r="GO74" s="369"/>
      <c r="GP74" s="369"/>
      <c r="GQ74" s="369"/>
      <c r="GR74" s="369"/>
      <c r="GS74" s="369"/>
      <c r="GT74" s="369"/>
      <c r="GU74" s="369"/>
      <c r="GV74" s="369"/>
      <c r="GW74" s="369"/>
      <c r="GX74" s="369"/>
      <c r="GY74" s="369"/>
      <c r="GZ74" s="369"/>
      <c r="HA74" s="369"/>
      <c r="HB74" s="369"/>
      <c r="HC74" s="369"/>
      <c r="HD74" s="369"/>
      <c r="HE74" s="369"/>
      <c r="HF74" s="369"/>
      <c r="HG74" s="369"/>
      <c r="HH74" s="369"/>
      <c r="HI74" s="369"/>
      <c r="HJ74" s="369"/>
      <c r="HK74" s="369"/>
      <c r="HL74" s="369"/>
      <c r="HM74" s="369"/>
      <c r="HN74" s="369"/>
      <c r="HO74" s="369"/>
      <c r="HP74" s="369"/>
      <c r="HQ74" s="369"/>
      <c r="HR74" s="369"/>
      <c r="HS74" s="369"/>
      <c r="HT74" s="369"/>
      <c r="HU74" s="369"/>
      <c r="HV74" s="369"/>
      <c r="HW74" s="369"/>
      <c r="HX74" s="369"/>
      <c r="HY74" s="369"/>
      <c r="HZ74" s="369"/>
      <c r="IA74" s="369"/>
      <c r="IB74" s="369"/>
      <c r="IC74" s="369"/>
    </row>
    <row r="75" spans="1:237" s="370" customFormat="1" ht="114.75" customHeight="1" x14ac:dyDescent="0.2">
      <c r="A75" s="354">
        <f t="shared" si="5"/>
        <v>66</v>
      </c>
      <c r="B75" s="355" t="s">
        <v>136</v>
      </c>
      <c r="C75" s="356" t="s">
        <v>118</v>
      </c>
      <c r="D75" s="460" t="s">
        <v>119</v>
      </c>
      <c r="E75" s="461">
        <v>3120102</v>
      </c>
      <c r="F75" s="462" t="s">
        <v>120</v>
      </c>
      <c r="G75" s="360" t="s">
        <v>27</v>
      </c>
      <c r="H75" s="316" t="s">
        <v>19</v>
      </c>
      <c r="I75" s="338">
        <f>190000000-100000000</f>
        <v>90000000</v>
      </c>
      <c r="J75" s="338"/>
      <c r="K75" s="361">
        <v>42506</v>
      </c>
      <c r="L75" s="347">
        <v>42523</v>
      </c>
      <c r="M75" s="347">
        <v>42536</v>
      </c>
      <c r="N75" s="362">
        <v>150</v>
      </c>
      <c r="O75" s="347">
        <v>42686</v>
      </c>
      <c r="P75" s="404" t="s">
        <v>245</v>
      </c>
      <c r="Q75" s="364" t="s">
        <v>121</v>
      </c>
      <c r="R75" s="365" t="s">
        <v>122</v>
      </c>
      <c r="S75" s="366" t="s">
        <v>315</v>
      </c>
      <c r="T75" s="480"/>
      <c r="U75" s="480"/>
      <c r="V75" s="369"/>
      <c r="W75" s="369"/>
      <c r="X75" s="369"/>
      <c r="Y75" s="369"/>
      <c r="Z75" s="369"/>
      <c r="AA75" s="369"/>
      <c r="AB75" s="369"/>
      <c r="AC75" s="369"/>
      <c r="AD75" s="369"/>
      <c r="AE75" s="369"/>
      <c r="AF75" s="369"/>
      <c r="AG75" s="369"/>
      <c r="AH75" s="369"/>
      <c r="AI75" s="369"/>
      <c r="AJ75" s="369"/>
      <c r="AK75" s="369"/>
      <c r="AL75" s="369"/>
      <c r="AM75" s="369"/>
      <c r="AN75" s="369"/>
      <c r="AO75" s="369"/>
      <c r="AP75" s="369"/>
      <c r="AQ75" s="369"/>
      <c r="AR75" s="369"/>
      <c r="AS75" s="369"/>
      <c r="AT75" s="369"/>
      <c r="AU75" s="369"/>
      <c r="AV75" s="369"/>
      <c r="AW75" s="369"/>
      <c r="AX75" s="369"/>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c r="BW75" s="369"/>
      <c r="BX75" s="369"/>
      <c r="BY75" s="369"/>
      <c r="BZ75" s="369"/>
      <c r="CA75" s="369"/>
      <c r="CB75" s="369"/>
      <c r="CC75" s="369"/>
      <c r="CD75" s="369"/>
      <c r="CE75" s="369"/>
      <c r="CF75" s="369"/>
      <c r="CG75" s="369"/>
      <c r="CH75" s="369"/>
      <c r="CI75" s="369"/>
      <c r="CJ75" s="369"/>
      <c r="CK75" s="369"/>
      <c r="CL75" s="369"/>
      <c r="CM75" s="369"/>
      <c r="CN75" s="369"/>
      <c r="CO75" s="369"/>
      <c r="CP75" s="369"/>
      <c r="CQ75" s="369"/>
      <c r="CR75" s="369"/>
      <c r="CS75" s="369"/>
      <c r="CT75" s="369"/>
      <c r="CU75" s="369"/>
      <c r="CV75" s="369"/>
      <c r="CW75" s="369"/>
      <c r="CX75" s="369"/>
      <c r="CY75" s="369"/>
      <c r="CZ75" s="369"/>
      <c r="DA75" s="369"/>
      <c r="DB75" s="369"/>
      <c r="DC75" s="369"/>
      <c r="DD75" s="369"/>
      <c r="DE75" s="369"/>
      <c r="DF75" s="369"/>
      <c r="DG75" s="369"/>
      <c r="DH75" s="369"/>
      <c r="DI75" s="369"/>
      <c r="DJ75" s="369"/>
      <c r="DK75" s="369"/>
      <c r="DL75" s="369"/>
      <c r="DM75" s="369"/>
      <c r="DN75" s="369"/>
      <c r="DO75" s="369"/>
      <c r="DP75" s="369"/>
      <c r="DQ75" s="369"/>
      <c r="DR75" s="369"/>
      <c r="DS75" s="369"/>
      <c r="DT75" s="369"/>
      <c r="DU75" s="369"/>
      <c r="DV75" s="369"/>
      <c r="DW75" s="369"/>
      <c r="DX75" s="369"/>
      <c r="DY75" s="369"/>
      <c r="DZ75" s="369"/>
      <c r="EA75" s="369"/>
      <c r="EB75" s="369"/>
      <c r="EC75" s="369"/>
      <c r="ED75" s="369"/>
      <c r="EE75" s="369"/>
      <c r="EF75" s="369"/>
      <c r="EG75" s="369"/>
      <c r="EH75" s="369"/>
      <c r="EI75" s="369"/>
      <c r="EJ75" s="369"/>
      <c r="EK75" s="369"/>
      <c r="EL75" s="369"/>
      <c r="EM75" s="369"/>
      <c r="EN75" s="369"/>
      <c r="EO75" s="369"/>
      <c r="EP75" s="369"/>
      <c r="EQ75" s="369"/>
      <c r="ER75" s="369"/>
      <c r="ES75" s="369"/>
      <c r="ET75" s="369"/>
      <c r="EU75" s="369"/>
      <c r="EV75" s="369"/>
      <c r="EW75" s="369"/>
      <c r="EX75" s="369"/>
      <c r="EY75" s="369"/>
      <c r="EZ75" s="369"/>
      <c r="FA75" s="369"/>
      <c r="FB75" s="369"/>
      <c r="FC75" s="369"/>
      <c r="FD75" s="369"/>
      <c r="FE75" s="369"/>
      <c r="FF75" s="369"/>
      <c r="FG75" s="369"/>
      <c r="FH75" s="369"/>
      <c r="FI75" s="369"/>
      <c r="FJ75" s="369"/>
      <c r="FK75" s="369"/>
      <c r="FL75" s="369"/>
      <c r="FM75" s="369"/>
      <c r="FN75" s="369"/>
      <c r="FO75" s="369"/>
      <c r="FP75" s="369"/>
      <c r="FQ75" s="369"/>
      <c r="FR75" s="369"/>
      <c r="FS75" s="369"/>
      <c r="FT75" s="369"/>
      <c r="FU75" s="369"/>
      <c r="FV75" s="369"/>
      <c r="FW75" s="369"/>
      <c r="FX75" s="369"/>
      <c r="FY75" s="369"/>
      <c r="FZ75" s="369"/>
      <c r="GA75" s="369"/>
      <c r="GB75" s="369"/>
      <c r="GC75" s="369"/>
      <c r="GD75" s="369"/>
      <c r="GE75" s="369"/>
      <c r="GF75" s="369"/>
      <c r="GG75" s="369"/>
      <c r="GH75" s="369"/>
      <c r="GI75" s="369"/>
      <c r="GJ75" s="369"/>
      <c r="GK75" s="369"/>
      <c r="GL75" s="369"/>
      <c r="GM75" s="369"/>
      <c r="GN75" s="369"/>
      <c r="GO75" s="369"/>
      <c r="GP75" s="369"/>
      <c r="GQ75" s="369"/>
      <c r="GR75" s="369"/>
      <c r="GS75" s="369"/>
      <c r="GT75" s="369"/>
      <c r="GU75" s="369"/>
      <c r="GV75" s="369"/>
      <c r="GW75" s="369"/>
      <c r="GX75" s="369"/>
      <c r="GY75" s="369"/>
      <c r="GZ75" s="369"/>
      <c r="HA75" s="369"/>
      <c r="HB75" s="369"/>
      <c r="HC75" s="369"/>
      <c r="HD75" s="369"/>
      <c r="HE75" s="369"/>
      <c r="HF75" s="369"/>
      <c r="HG75" s="369"/>
      <c r="HH75" s="369"/>
      <c r="HI75" s="369"/>
      <c r="HJ75" s="369"/>
      <c r="HK75" s="369"/>
      <c r="HL75" s="369"/>
      <c r="HM75" s="369"/>
      <c r="HN75" s="369"/>
      <c r="HO75" s="369"/>
      <c r="HP75" s="369"/>
      <c r="HQ75" s="369"/>
      <c r="HR75" s="369"/>
      <c r="HS75" s="369"/>
      <c r="HT75" s="369"/>
      <c r="HU75" s="369"/>
      <c r="HV75" s="369"/>
      <c r="HW75" s="369"/>
      <c r="HX75" s="369"/>
      <c r="HY75" s="369"/>
      <c r="HZ75" s="369"/>
      <c r="IA75" s="369"/>
      <c r="IB75" s="369"/>
      <c r="IC75" s="369"/>
    </row>
    <row r="76" spans="1:237" s="370" customFormat="1" ht="86.25" customHeight="1" x14ac:dyDescent="0.2">
      <c r="A76" s="354">
        <f t="shared" si="5"/>
        <v>67</v>
      </c>
      <c r="B76" s="355" t="s">
        <v>136</v>
      </c>
      <c r="C76" s="356" t="s">
        <v>118</v>
      </c>
      <c r="D76" s="460" t="s">
        <v>119</v>
      </c>
      <c r="E76" s="485">
        <v>3120104</v>
      </c>
      <c r="F76" s="462" t="s">
        <v>123</v>
      </c>
      <c r="G76" s="360" t="s">
        <v>27</v>
      </c>
      <c r="H76" s="316" t="s">
        <v>19</v>
      </c>
      <c r="I76" s="338">
        <v>230000000</v>
      </c>
      <c r="J76" s="338"/>
      <c r="K76" s="361">
        <v>42517</v>
      </c>
      <c r="L76" s="347">
        <f>K76+90</f>
        <v>42607</v>
      </c>
      <c r="M76" s="347">
        <f>L76+5</f>
        <v>42612</v>
      </c>
      <c r="N76" s="362">
        <v>180</v>
      </c>
      <c r="O76" s="347">
        <f>M76+N76</f>
        <v>42792</v>
      </c>
      <c r="P76" s="476" t="s">
        <v>246</v>
      </c>
      <c r="Q76" s="364" t="s">
        <v>124</v>
      </c>
      <c r="R76" s="365" t="s">
        <v>125</v>
      </c>
      <c r="S76" s="366" t="s">
        <v>315</v>
      </c>
      <c r="T76" s="480"/>
      <c r="U76" s="480"/>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369"/>
      <c r="AX76" s="369"/>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c r="BW76" s="369"/>
      <c r="BX76" s="369"/>
      <c r="BY76" s="369"/>
      <c r="BZ76" s="369"/>
      <c r="CA76" s="369"/>
      <c r="CB76" s="369"/>
      <c r="CC76" s="369"/>
      <c r="CD76" s="369"/>
      <c r="CE76" s="369"/>
      <c r="CF76" s="369"/>
      <c r="CG76" s="369"/>
      <c r="CH76" s="369"/>
      <c r="CI76" s="369"/>
      <c r="CJ76" s="369"/>
      <c r="CK76" s="369"/>
      <c r="CL76" s="369"/>
      <c r="CM76" s="369"/>
      <c r="CN76" s="369"/>
      <c r="CO76" s="369"/>
      <c r="CP76" s="369"/>
      <c r="CQ76" s="369"/>
      <c r="CR76" s="369"/>
      <c r="CS76" s="369"/>
      <c r="CT76" s="369"/>
      <c r="CU76" s="369"/>
      <c r="CV76" s="369"/>
      <c r="CW76" s="369"/>
      <c r="CX76" s="369"/>
      <c r="CY76" s="369"/>
      <c r="CZ76" s="369"/>
      <c r="DA76" s="369"/>
      <c r="DB76" s="369"/>
      <c r="DC76" s="369"/>
      <c r="DD76" s="369"/>
      <c r="DE76" s="369"/>
      <c r="DF76" s="369"/>
      <c r="DG76" s="369"/>
      <c r="DH76" s="369"/>
      <c r="DI76" s="369"/>
      <c r="DJ76" s="369"/>
      <c r="DK76" s="369"/>
      <c r="DL76" s="369"/>
      <c r="DM76" s="369"/>
      <c r="DN76" s="369"/>
      <c r="DO76" s="369"/>
      <c r="DP76" s="369"/>
      <c r="DQ76" s="369"/>
      <c r="DR76" s="369"/>
      <c r="DS76" s="369"/>
      <c r="DT76" s="369"/>
      <c r="DU76" s="369"/>
      <c r="DV76" s="369"/>
      <c r="DW76" s="369"/>
      <c r="DX76" s="369"/>
      <c r="DY76" s="369"/>
      <c r="DZ76" s="369"/>
      <c r="EA76" s="369"/>
      <c r="EB76" s="369"/>
      <c r="EC76" s="369"/>
      <c r="ED76" s="369"/>
      <c r="EE76" s="369"/>
      <c r="EF76" s="369"/>
      <c r="EG76" s="369"/>
      <c r="EH76" s="369"/>
      <c r="EI76" s="369"/>
      <c r="EJ76" s="369"/>
      <c r="EK76" s="369"/>
      <c r="EL76" s="369"/>
      <c r="EM76" s="369"/>
      <c r="EN76" s="369"/>
      <c r="EO76" s="369"/>
      <c r="EP76" s="369"/>
      <c r="EQ76" s="369"/>
      <c r="ER76" s="369"/>
      <c r="ES76" s="369"/>
      <c r="ET76" s="369"/>
      <c r="EU76" s="369"/>
      <c r="EV76" s="369"/>
      <c r="EW76" s="369"/>
      <c r="EX76" s="369"/>
      <c r="EY76" s="369"/>
      <c r="EZ76" s="369"/>
      <c r="FA76" s="369"/>
      <c r="FB76" s="369"/>
      <c r="FC76" s="369"/>
      <c r="FD76" s="369"/>
      <c r="FE76" s="369"/>
      <c r="FF76" s="369"/>
      <c r="FG76" s="369"/>
      <c r="FH76" s="369"/>
      <c r="FI76" s="369"/>
      <c r="FJ76" s="369"/>
      <c r="FK76" s="369"/>
      <c r="FL76" s="369"/>
      <c r="FM76" s="369"/>
      <c r="FN76" s="369"/>
      <c r="FO76" s="369"/>
      <c r="FP76" s="369"/>
      <c r="FQ76" s="369"/>
      <c r="FR76" s="369"/>
      <c r="FS76" s="369"/>
      <c r="FT76" s="369"/>
      <c r="FU76" s="369"/>
      <c r="FV76" s="369"/>
      <c r="FW76" s="369"/>
      <c r="FX76" s="369"/>
      <c r="FY76" s="369"/>
      <c r="FZ76" s="369"/>
      <c r="GA76" s="369"/>
      <c r="GB76" s="369"/>
      <c r="GC76" s="369"/>
      <c r="GD76" s="369"/>
      <c r="GE76" s="369"/>
      <c r="GF76" s="369"/>
      <c r="GG76" s="369"/>
      <c r="GH76" s="369"/>
      <c r="GI76" s="369"/>
      <c r="GJ76" s="369"/>
      <c r="GK76" s="369"/>
      <c r="GL76" s="369"/>
      <c r="GM76" s="369"/>
      <c r="GN76" s="369"/>
      <c r="GO76" s="369"/>
      <c r="GP76" s="369"/>
      <c r="GQ76" s="369"/>
      <c r="GR76" s="369"/>
      <c r="GS76" s="369"/>
      <c r="GT76" s="369"/>
      <c r="GU76" s="369"/>
      <c r="GV76" s="369"/>
      <c r="GW76" s="369"/>
      <c r="GX76" s="369"/>
      <c r="GY76" s="369"/>
      <c r="GZ76" s="369"/>
      <c r="HA76" s="369"/>
      <c r="HB76" s="369"/>
      <c r="HC76" s="369"/>
      <c r="HD76" s="369"/>
      <c r="HE76" s="369"/>
      <c r="HF76" s="369"/>
      <c r="HG76" s="369"/>
      <c r="HH76" s="369"/>
      <c r="HI76" s="369"/>
      <c r="HJ76" s="369"/>
      <c r="HK76" s="369"/>
      <c r="HL76" s="369"/>
      <c r="HM76" s="369"/>
      <c r="HN76" s="369"/>
      <c r="HO76" s="369"/>
      <c r="HP76" s="369"/>
      <c r="HQ76" s="369"/>
      <c r="HR76" s="369"/>
      <c r="HS76" s="369"/>
      <c r="HT76" s="369"/>
      <c r="HU76" s="369"/>
      <c r="HV76" s="369"/>
      <c r="HW76" s="369"/>
      <c r="HX76" s="369"/>
      <c r="HY76" s="369"/>
      <c r="HZ76" s="369"/>
      <c r="IA76" s="369"/>
      <c r="IB76" s="369"/>
      <c r="IC76" s="369"/>
    </row>
    <row r="77" spans="1:237" s="370" customFormat="1" ht="78" customHeight="1" x14ac:dyDescent="0.2">
      <c r="A77" s="354">
        <f t="shared" si="5"/>
        <v>68</v>
      </c>
      <c r="B77" s="355" t="s">
        <v>136</v>
      </c>
      <c r="C77" s="356" t="s">
        <v>118</v>
      </c>
      <c r="D77" s="357" t="s">
        <v>210</v>
      </c>
      <c r="E77" s="356">
        <v>312020501</v>
      </c>
      <c r="F77" s="359" t="s">
        <v>84</v>
      </c>
      <c r="G77" s="360" t="s">
        <v>27</v>
      </c>
      <c r="H77" s="316" t="s">
        <v>28</v>
      </c>
      <c r="I77" s="338">
        <v>50000000</v>
      </c>
      <c r="J77" s="338"/>
      <c r="K77" s="361">
        <v>42531</v>
      </c>
      <c r="L77" s="347">
        <f>K77+60</f>
        <v>42591</v>
      </c>
      <c r="M77" s="347">
        <f>L77+5</f>
        <v>42596</v>
      </c>
      <c r="N77" s="362">
        <v>120</v>
      </c>
      <c r="O77" s="347">
        <f>M77+N77</f>
        <v>42716</v>
      </c>
      <c r="P77" s="513" t="s">
        <v>247</v>
      </c>
      <c r="Q77" s="364" t="s">
        <v>126</v>
      </c>
      <c r="R77" s="365" t="s">
        <v>127</v>
      </c>
      <c r="S77" s="366" t="s">
        <v>315</v>
      </c>
      <c r="T77" s="479"/>
      <c r="U77" s="480"/>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69"/>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c r="BW77" s="369"/>
      <c r="BX77" s="369"/>
      <c r="BY77" s="369"/>
      <c r="BZ77" s="369"/>
      <c r="CA77" s="369"/>
      <c r="CB77" s="369"/>
      <c r="CC77" s="369"/>
      <c r="CD77" s="369"/>
      <c r="CE77" s="369"/>
      <c r="CF77" s="369"/>
      <c r="CG77" s="369"/>
      <c r="CH77" s="369"/>
      <c r="CI77" s="369"/>
      <c r="CJ77" s="369"/>
      <c r="CK77" s="369"/>
      <c r="CL77" s="369"/>
      <c r="CM77" s="369"/>
      <c r="CN77" s="369"/>
      <c r="CO77" s="369"/>
      <c r="CP77" s="369"/>
      <c r="CQ77" s="369"/>
      <c r="CR77" s="369"/>
      <c r="CS77" s="369"/>
      <c r="CT77" s="369"/>
      <c r="CU77" s="369"/>
      <c r="CV77" s="369"/>
      <c r="CW77" s="369"/>
      <c r="CX77" s="369"/>
      <c r="CY77" s="369"/>
      <c r="CZ77" s="369"/>
      <c r="DA77" s="369"/>
      <c r="DB77" s="369"/>
      <c r="DC77" s="369"/>
      <c r="DD77" s="369"/>
      <c r="DE77" s="369"/>
      <c r="DF77" s="369"/>
      <c r="DG77" s="369"/>
      <c r="DH77" s="369"/>
      <c r="DI77" s="369"/>
      <c r="DJ77" s="369"/>
      <c r="DK77" s="369"/>
      <c r="DL77" s="369"/>
      <c r="DM77" s="369"/>
      <c r="DN77" s="369"/>
      <c r="DO77" s="369"/>
      <c r="DP77" s="369"/>
      <c r="DQ77" s="369"/>
      <c r="DR77" s="369"/>
      <c r="DS77" s="369"/>
      <c r="DT77" s="369"/>
      <c r="DU77" s="369"/>
      <c r="DV77" s="369"/>
      <c r="DW77" s="369"/>
      <c r="DX77" s="369"/>
      <c r="DY77" s="369"/>
      <c r="DZ77" s="369"/>
      <c r="EA77" s="369"/>
      <c r="EB77" s="369"/>
      <c r="EC77" s="369"/>
      <c r="ED77" s="369"/>
      <c r="EE77" s="369"/>
      <c r="EF77" s="369"/>
      <c r="EG77" s="369"/>
      <c r="EH77" s="369"/>
      <c r="EI77" s="369"/>
      <c r="EJ77" s="369"/>
      <c r="EK77" s="369"/>
      <c r="EL77" s="369"/>
      <c r="EM77" s="369"/>
      <c r="EN77" s="369"/>
      <c r="EO77" s="369"/>
      <c r="EP77" s="369"/>
      <c r="EQ77" s="369"/>
      <c r="ER77" s="369"/>
      <c r="ES77" s="369"/>
      <c r="ET77" s="369"/>
      <c r="EU77" s="369"/>
      <c r="EV77" s="369"/>
      <c r="EW77" s="369"/>
      <c r="EX77" s="369"/>
      <c r="EY77" s="369"/>
      <c r="EZ77" s="369"/>
      <c r="FA77" s="369"/>
      <c r="FB77" s="369"/>
      <c r="FC77" s="369"/>
      <c r="FD77" s="369"/>
      <c r="FE77" s="369"/>
      <c r="FF77" s="369"/>
      <c r="FG77" s="369"/>
      <c r="FH77" s="369"/>
      <c r="FI77" s="369"/>
      <c r="FJ77" s="369"/>
      <c r="FK77" s="369"/>
      <c r="FL77" s="369"/>
      <c r="FM77" s="369"/>
      <c r="FN77" s="369"/>
      <c r="FO77" s="369"/>
      <c r="FP77" s="369"/>
      <c r="FQ77" s="369"/>
      <c r="FR77" s="369"/>
      <c r="FS77" s="369"/>
      <c r="FT77" s="369"/>
      <c r="FU77" s="369"/>
      <c r="FV77" s="369"/>
      <c r="FW77" s="369"/>
      <c r="FX77" s="369"/>
      <c r="FY77" s="369"/>
      <c r="FZ77" s="369"/>
      <c r="GA77" s="369"/>
      <c r="GB77" s="369"/>
      <c r="GC77" s="369"/>
      <c r="GD77" s="369"/>
      <c r="GE77" s="369"/>
      <c r="GF77" s="369"/>
      <c r="GG77" s="369"/>
      <c r="GH77" s="369"/>
      <c r="GI77" s="369"/>
      <c r="GJ77" s="369"/>
      <c r="GK77" s="369"/>
      <c r="GL77" s="369"/>
      <c r="GM77" s="369"/>
      <c r="GN77" s="369"/>
      <c r="GO77" s="369"/>
      <c r="GP77" s="369"/>
      <c r="GQ77" s="369"/>
      <c r="GR77" s="369"/>
      <c r="GS77" s="369"/>
      <c r="GT77" s="369"/>
      <c r="GU77" s="369"/>
      <c r="GV77" s="369"/>
      <c r="GW77" s="369"/>
      <c r="GX77" s="369"/>
      <c r="GY77" s="369"/>
      <c r="GZ77" s="369"/>
      <c r="HA77" s="369"/>
      <c r="HB77" s="369"/>
      <c r="HC77" s="369"/>
      <c r="HD77" s="369"/>
      <c r="HE77" s="369"/>
      <c r="HF77" s="369"/>
      <c r="HG77" s="369"/>
      <c r="HH77" s="369"/>
      <c r="HI77" s="369"/>
      <c r="HJ77" s="369"/>
      <c r="HK77" s="369"/>
      <c r="HL77" s="369"/>
      <c r="HM77" s="369"/>
      <c r="HN77" s="369"/>
      <c r="HO77" s="369"/>
      <c r="HP77" s="369"/>
      <c r="HQ77" s="369"/>
      <c r="HR77" s="369"/>
      <c r="HS77" s="369"/>
      <c r="HT77" s="369"/>
      <c r="HU77" s="369"/>
      <c r="HV77" s="369"/>
      <c r="HW77" s="369"/>
      <c r="HX77" s="369"/>
      <c r="HY77" s="369"/>
      <c r="HZ77" s="369"/>
      <c r="IA77" s="369"/>
      <c r="IB77" s="369"/>
      <c r="IC77" s="369"/>
    </row>
    <row r="78" spans="1:237" s="464" customFormat="1" ht="132.75" customHeight="1" x14ac:dyDescent="0.2">
      <c r="A78" s="354">
        <f t="shared" si="5"/>
        <v>69</v>
      </c>
      <c r="B78" s="316" t="s">
        <v>96</v>
      </c>
      <c r="C78" s="356" t="s">
        <v>118</v>
      </c>
      <c r="D78" s="460" t="s">
        <v>119</v>
      </c>
      <c r="E78" s="461">
        <v>3120102</v>
      </c>
      <c r="F78" s="462" t="s">
        <v>120</v>
      </c>
      <c r="G78" s="406" t="s">
        <v>27</v>
      </c>
      <c r="H78" s="396" t="s">
        <v>63</v>
      </c>
      <c r="I78" s="338">
        <v>38787510</v>
      </c>
      <c r="J78" s="338">
        <v>38787510</v>
      </c>
      <c r="K78" s="361">
        <v>42458</v>
      </c>
      <c r="L78" s="347">
        <v>42534</v>
      </c>
      <c r="M78" s="347">
        <v>42545</v>
      </c>
      <c r="N78" s="362">
        <v>360</v>
      </c>
      <c r="O78" s="347">
        <v>42909</v>
      </c>
      <c r="P78" s="363" t="s">
        <v>248</v>
      </c>
      <c r="Q78" s="364" t="s">
        <v>813</v>
      </c>
      <c r="R78" s="365" t="s">
        <v>128</v>
      </c>
      <c r="S78" s="409" t="s">
        <v>331</v>
      </c>
      <c r="T78" s="316" t="s">
        <v>816</v>
      </c>
      <c r="U78" s="368" t="s">
        <v>303</v>
      </c>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463"/>
      <c r="BA78" s="463"/>
      <c r="BB78" s="463"/>
      <c r="BC78" s="463"/>
      <c r="BD78" s="463"/>
      <c r="BE78" s="463"/>
      <c r="BF78" s="463"/>
      <c r="BG78" s="463"/>
      <c r="BH78" s="463"/>
      <c r="BI78" s="463"/>
      <c r="BJ78" s="463"/>
      <c r="BK78" s="463"/>
      <c r="BL78" s="463"/>
      <c r="BM78" s="463"/>
      <c r="BN78" s="463"/>
      <c r="BO78" s="463"/>
      <c r="BP78" s="463"/>
      <c r="BQ78" s="463"/>
      <c r="BR78" s="463"/>
      <c r="BS78" s="463"/>
      <c r="BT78" s="463"/>
      <c r="BU78" s="463"/>
      <c r="BV78" s="463"/>
      <c r="BW78" s="463"/>
      <c r="BX78" s="463"/>
      <c r="BY78" s="463"/>
      <c r="BZ78" s="463"/>
      <c r="CA78" s="463"/>
      <c r="CB78" s="463"/>
      <c r="CC78" s="463"/>
      <c r="CD78" s="463"/>
      <c r="CE78" s="463"/>
      <c r="CF78" s="463"/>
      <c r="CG78" s="463"/>
      <c r="CH78" s="463"/>
      <c r="CI78" s="463"/>
      <c r="CJ78" s="463"/>
      <c r="CK78" s="463"/>
      <c r="CL78" s="463"/>
      <c r="CM78" s="463"/>
      <c r="CN78" s="463"/>
      <c r="CO78" s="463"/>
      <c r="CP78" s="463"/>
      <c r="CQ78" s="463"/>
      <c r="CR78" s="463"/>
      <c r="CS78" s="463"/>
      <c r="CT78" s="463"/>
      <c r="CU78" s="463"/>
      <c r="CV78" s="463"/>
      <c r="CW78" s="463"/>
      <c r="CX78" s="463"/>
      <c r="CY78" s="463"/>
      <c r="CZ78" s="463"/>
      <c r="DA78" s="463"/>
      <c r="DB78" s="463"/>
      <c r="DC78" s="463"/>
      <c r="DD78" s="463"/>
      <c r="DE78" s="463"/>
      <c r="DF78" s="463"/>
      <c r="DG78" s="463"/>
      <c r="DH78" s="463"/>
      <c r="DI78" s="463"/>
      <c r="DJ78" s="463"/>
      <c r="DK78" s="463"/>
      <c r="DL78" s="463"/>
      <c r="DM78" s="463"/>
      <c r="DN78" s="463"/>
      <c r="DO78" s="463"/>
      <c r="DP78" s="463"/>
      <c r="DQ78" s="463"/>
      <c r="DR78" s="463"/>
      <c r="DS78" s="463"/>
      <c r="DT78" s="463"/>
      <c r="DU78" s="463"/>
      <c r="DV78" s="463"/>
      <c r="DW78" s="463"/>
      <c r="DX78" s="463"/>
      <c r="DY78" s="463"/>
      <c r="DZ78" s="463"/>
      <c r="EA78" s="463"/>
      <c r="EB78" s="463"/>
      <c r="EC78" s="463"/>
      <c r="ED78" s="463"/>
      <c r="EE78" s="463"/>
      <c r="EF78" s="463"/>
      <c r="EG78" s="463"/>
      <c r="EH78" s="463"/>
      <c r="EI78" s="463"/>
      <c r="EJ78" s="463"/>
      <c r="EK78" s="463"/>
      <c r="EL78" s="463"/>
      <c r="EM78" s="463"/>
      <c r="EN78" s="463"/>
      <c r="EO78" s="463"/>
      <c r="EP78" s="463"/>
      <c r="EQ78" s="463"/>
      <c r="ER78" s="463"/>
      <c r="ES78" s="463"/>
      <c r="ET78" s="463"/>
      <c r="EU78" s="463"/>
      <c r="EV78" s="463"/>
      <c r="EW78" s="463"/>
      <c r="EX78" s="463"/>
      <c r="EY78" s="463"/>
      <c r="EZ78" s="463"/>
      <c r="FA78" s="463"/>
      <c r="FB78" s="463"/>
      <c r="FC78" s="463"/>
      <c r="FD78" s="463"/>
      <c r="FE78" s="463"/>
      <c r="FF78" s="463"/>
      <c r="FG78" s="463"/>
      <c r="FH78" s="463"/>
      <c r="FI78" s="463"/>
      <c r="FJ78" s="463"/>
      <c r="FK78" s="463"/>
      <c r="FL78" s="463"/>
      <c r="FM78" s="463"/>
      <c r="FN78" s="463"/>
      <c r="FO78" s="463"/>
      <c r="FP78" s="463"/>
      <c r="FQ78" s="463"/>
      <c r="FR78" s="463"/>
      <c r="FS78" s="463"/>
      <c r="FT78" s="463"/>
      <c r="FU78" s="463"/>
      <c r="FV78" s="463"/>
      <c r="FW78" s="463"/>
      <c r="FX78" s="463"/>
      <c r="FY78" s="463"/>
      <c r="FZ78" s="463"/>
      <c r="GA78" s="463"/>
      <c r="GB78" s="463"/>
      <c r="GC78" s="463"/>
      <c r="GD78" s="463"/>
      <c r="GE78" s="463"/>
      <c r="GF78" s="463"/>
      <c r="GG78" s="463"/>
      <c r="GH78" s="463"/>
      <c r="GI78" s="463"/>
      <c r="GJ78" s="463"/>
      <c r="GK78" s="463"/>
      <c r="GL78" s="463"/>
      <c r="GM78" s="463"/>
      <c r="GN78" s="463"/>
      <c r="GO78" s="463"/>
      <c r="GP78" s="463"/>
      <c r="GQ78" s="463"/>
      <c r="GR78" s="463"/>
      <c r="GS78" s="463"/>
      <c r="GT78" s="463"/>
      <c r="GU78" s="463"/>
      <c r="GV78" s="463"/>
      <c r="GW78" s="463"/>
      <c r="GX78" s="463"/>
      <c r="GY78" s="463"/>
      <c r="GZ78" s="463"/>
      <c r="HA78" s="463"/>
      <c r="HB78" s="463"/>
      <c r="HC78" s="463"/>
      <c r="HD78" s="463"/>
      <c r="HE78" s="463"/>
      <c r="HF78" s="463"/>
      <c r="HG78" s="463"/>
      <c r="HH78" s="463"/>
      <c r="HI78" s="463"/>
      <c r="HJ78" s="463"/>
      <c r="HK78" s="463"/>
      <c r="HL78" s="463"/>
      <c r="HM78" s="463"/>
      <c r="HN78" s="463"/>
      <c r="HO78" s="463"/>
      <c r="HP78" s="463"/>
      <c r="HQ78" s="463"/>
      <c r="HR78" s="463"/>
      <c r="HS78" s="463"/>
      <c r="HT78" s="463"/>
      <c r="HU78" s="463"/>
      <c r="HV78" s="463"/>
      <c r="HW78" s="463"/>
      <c r="HX78" s="463"/>
      <c r="HY78" s="463"/>
      <c r="HZ78" s="463"/>
      <c r="IA78" s="463"/>
      <c r="IB78" s="463"/>
      <c r="IC78" s="463"/>
    </row>
    <row r="79" spans="1:237" s="370" customFormat="1" ht="140.25" customHeight="1" x14ac:dyDescent="0.2">
      <c r="A79" s="354">
        <f t="shared" si="5"/>
        <v>70</v>
      </c>
      <c r="B79" s="355" t="s">
        <v>136</v>
      </c>
      <c r="C79" s="356" t="s">
        <v>16</v>
      </c>
      <c r="D79" s="357" t="s">
        <v>210</v>
      </c>
      <c r="E79" s="461">
        <v>3120105</v>
      </c>
      <c r="F79" s="462" t="s">
        <v>130</v>
      </c>
      <c r="G79" s="360" t="s">
        <v>216</v>
      </c>
      <c r="H79" s="316" t="s">
        <v>131</v>
      </c>
      <c r="I79" s="338">
        <v>400000000</v>
      </c>
      <c r="J79" s="338"/>
      <c r="K79" s="361">
        <f>L79-84</f>
        <v>42530</v>
      </c>
      <c r="L79" s="347">
        <v>42614</v>
      </c>
      <c r="M79" s="347">
        <v>42637</v>
      </c>
      <c r="N79" s="362">
        <v>365</v>
      </c>
      <c r="O79" s="347">
        <v>43002</v>
      </c>
      <c r="P79" s="404" t="s">
        <v>249</v>
      </c>
      <c r="Q79" s="364" t="s">
        <v>132</v>
      </c>
      <c r="R79" s="365" t="s">
        <v>133</v>
      </c>
      <c r="S79" s="366" t="s">
        <v>315</v>
      </c>
      <c r="T79" s="479"/>
      <c r="U79" s="480"/>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69"/>
      <c r="AV79" s="369"/>
      <c r="AW79" s="369"/>
      <c r="AX79" s="369"/>
      <c r="AY79" s="369"/>
      <c r="AZ79" s="369"/>
      <c r="BA79" s="369"/>
      <c r="BB79" s="369"/>
      <c r="BC79" s="369"/>
      <c r="BD79" s="369"/>
      <c r="BE79" s="369"/>
      <c r="BF79" s="369"/>
      <c r="BG79" s="369"/>
      <c r="BH79" s="369"/>
      <c r="BI79" s="369"/>
      <c r="BJ79" s="369"/>
      <c r="BK79" s="369"/>
      <c r="BL79" s="369"/>
      <c r="BM79" s="369"/>
      <c r="BN79" s="369"/>
      <c r="BO79" s="369"/>
      <c r="BP79" s="369"/>
      <c r="BQ79" s="369"/>
      <c r="BR79" s="369"/>
      <c r="BS79" s="369"/>
      <c r="BT79" s="369"/>
      <c r="BU79" s="369"/>
      <c r="BV79" s="369"/>
      <c r="BW79" s="369"/>
      <c r="BX79" s="369"/>
      <c r="BY79" s="369"/>
      <c r="BZ79" s="369"/>
      <c r="CA79" s="369"/>
      <c r="CB79" s="369"/>
      <c r="CC79" s="369"/>
      <c r="CD79" s="369"/>
      <c r="CE79" s="369"/>
      <c r="CF79" s="369"/>
      <c r="CG79" s="369"/>
      <c r="CH79" s="369"/>
      <c r="CI79" s="369"/>
      <c r="CJ79" s="369"/>
      <c r="CK79" s="369"/>
      <c r="CL79" s="369"/>
      <c r="CM79" s="369"/>
      <c r="CN79" s="369"/>
      <c r="CO79" s="369"/>
      <c r="CP79" s="369"/>
      <c r="CQ79" s="369"/>
      <c r="CR79" s="369"/>
      <c r="CS79" s="369"/>
      <c r="CT79" s="369"/>
      <c r="CU79" s="369"/>
      <c r="CV79" s="369"/>
      <c r="CW79" s="369"/>
      <c r="CX79" s="369"/>
      <c r="CY79" s="369"/>
      <c r="CZ79" s="369"/>
      <c r="DA79" s="369"/>
      <c r="DB79" s="369"/>
      <c r="DC79" s="369"/>
      <c r="DD79" s="369"/>
      <c r="DE79" s="369"/>
      <c r="DF79" s="369"/>
      <c r="DG79" s="369"/>
      <c r="DH79" s="369"/>
      <c r="DI79" s="369"/>
      <c r="DJ79" s="369"/>
      <c r="DK79" s="369"/>
      <c r="DL79" s="369"/>
      <c r="DM79" s="369"/>
      <c r="DN79" s="369"/>
      <c r="DO79" s="369"/>
      <c r="DP79" s="369"/>
      <c r="DQ79" s="369"/>
      <c r="DR79" s="369"/>
      <c r="DS79" s="369"/>
      <c r="DT79" s="369"/>
      <c r="DU79" s="369"/>
      <c r="DV79" s="369"/>
      <c r="DW79" s="369"/>
      <c r="DX79" s="369"/>
      <c r="DY79" s="369"/>
      <c r="DZ79" s="369"/>
      <c r="EA79" s="369"/>
      <c r="EB79" s="369"/>
      <c r="EC79" s="369"/>
      <c r="ED79" s="369"/>
      <c r="EE79" s="369"/>
      <c r="EF79" s="369"/>
      <c r="EG79" s="369"/>
      <c r="EH79" s="369"/>
      <c r="EI79" s="369"/>
      <c r="EJ79" s="369"/>
      <c r="EK79" s="369"/>
      <c r="EL79" s="369"/>
      <c r="EM79" s="369"/>
      <c r="EN79" s="369"/>
      <c r="EO79" s="369"/>
      <c r="EP79" s="369"/>
      <c r="EQ79" s="369"/>
      <c r="ER79" s="369"/>
      <c r="ES79" s="369"/>
      <c r="ET79" s="369"/>
      <c r="EU79" s="369"/>
      <c r="EV79" s="369"/>
      <c r="EW79" s="369"/>
      <c r="EX79" s="369"/>
      <c r="EY79" s="369"/>
      <c r="EZ79" s="369"/>
      <c r="FA79" s="369"/>
      <c r="FB79" s="369"/>
      <c r="FC79" s="369"/>
      <c r="FD79" s="369"/>
      <c r="FE79" s="369"/>
      <c r="FF79" s="369"/>
      <c r="FG79" s="369"/>
      <c r="FH79" s="369"/>
      <c r="FI79" s="369"/>
      <c r="FJ79" s="369"/>
      <c r="FK79" s="369"/>
      <c r="FL79" s="369"/>
      <c r="FM79" s="369"/>
      <c r="FN79" s="369"/>
      <c r="FO79" s="369"/>
      <c r="FP79" s="369"/>
      <c r="FQ79" s="369"/>
      <c r="FR79" s="369"/>
      <c r="FS79" s="369"/>
      <c r="FT79" s="369"/>
      <c r="FU79" s="369"/>
      <c r="FV79" s="369"/>
      <c r="FW79" s="369"/>
      <c r="FX79" s="369"/>
      <c r="FY79" s="369"/>
      <c r="FZ79" s="369"/>
      <c r="GA79" s="369"/>
      <c r="GB79" s="369"/>
      <c r="GC79" s="369"/>
      <c r="GD79" s="369"/>
      <c r="GE79" s="369"/>
      <c r="GF79" s="369"/>
      <c r="GG79" s="369"/>
      <c r="GH79" s="369"/>
      <c r="GI79" s="369"/>
      <c r="GJ79" s="369"/>
      <c r="GK79" s="369"/>
      <c r="GL79" s="369"/>
      <c r="GM79" s="369"/>
      <c r="GN79" s="369"/>
      <c r="GO79" s="369"/>
      <c r="GP79" s="369"/>
      <c r="GQ79" s="369"/>
      <c r="GR79" s="369"/>
      <c r="GS79" s="369"/>
      <c r="GT79" s="369"/>
      <c r="GU79" s="369"/>
      <c r="GV79" s="369"/>
      <c r="GW79" s="369"/>
      <c r="GX79" s="369"/>
      <c r="GY79" s="369"/>
      <c r="GZ79" s="369"/>
      <c r="HA79" s="369"/>
      <c r="HB79" s="369"/>
      <c r="HC79" s="369"/>
      <c r="HD79" s="369"/>
      <c r="HE79" s="369"/>
      <c r="HF79" s="369"/>
      <c r="HG79" s="369"/>
      <c r="HH79" s="369"/>
      <c r="HI79" s="369"/>
      <c r="HJ79" s="369"/>
      <c r="HK79" s="369"/>
      <c r="HL79" s="369"/>
      <c r="HM79" s="369"/>
      <c r="HN79" s="369"/>
      <c r="HO79" s="369"/>
      <c r="HP79" s="369"/>
      <c r="HQ79" s="369"/>
      <c r="HR79" s="369"/>
      <c r="HS79" s="369"/>
      <c r="HT79" s="369"/>
      <c r="HU79" s="369"/>
      <c r="HV79" s="369"/>
      <c r="HW79" s="369"/>
      <c r="HX79" s="369"/>
      <c r="HY79" s="369"/>
      <c r="HZ79" s="369"/>
      <c r="IA79" s="369"/>
      <c r="IB79" s="369"/>
      <c r="IC79" s="369"/>
    </row>
    <row r="80" spans="1:237" s="370" customFormat="1" ht="205.5" customHeight="1" x14ac:dyDescent="0.2">
      <c r="A80" s="354">
        <f t="shared" si="5"/>
        <v>71</v>
      </c>
      <c r="B80" s="355" t="s">
        <v>136</v>
      </c>
      <c r="C80" s="356" t="s">
        <v>16</v>
      </c>
      <c r="D80" s="357" t="s">
        <v>210</v>
      </c>
      <c r="E80" s="461">
        <v>312020601</v>
      </c>
      <c r="F80" s="462" t="s">
        <v>130</v>
      </c>
      <c r="G80" s="360" t="s">
        <v>77</v>
      </c>
      <c r="H80" s="316" t="s">
        <v>28</v>
      </c>
      <c r="I80" s="514">
        <v>0</v>
      </c>
      <c r="J80" s="514"/>
      <c r="K80" s="361">
        <v>42410</v>
      </c>
      <c r="L80" s="347">
        <v>42492</v>
      </c>
      <c r="M80" s="347">
        <f>L80+5</f>
        <v>42497</v>
      </c>
      <c r="N80" s="362">
        <v>365</v>
      </c>
      <c r="O80" s="347">
        <f>M80+N80</f>
        <v>42862</v>
      </c>
      <c r="P80" s="404" t="s">
        <v>250</v>
      </c>
      <c r="Q80" s="364" t="s">
        <v>134</v>
      </c>
      <c r="R80" s="365" t="s">
        <v>135</v>
      </c>
      <c r="S80" s="515" t="s">
        <v>315</v>
      </c>
      <c r="T80" s="422" t="s">
        <v>822</v>
      </c>
      <c r="U80" s="368" t="s">
        <v>573</v>
      </c>
      <c r="V80" s="369"/>
      <c r="W80" s="369"/>
      <c r="X80" s="369"/>
      <c r="Y80" s="369"/>
      <c r="Z80" s="369"/>
      <c r="AA80" s="369"/>
      <c r="AB80" s="369"/>
      <c r="AC80" s="369"/>
      <c r="AD80" s="369"/>
      <c r="AE80" s="369"/>
      <c r="AF80" s="369"/>
      <c r="AG80" s="369"/>
      <c r="AH80" s="369"/>
      <c r="AI80" s="369"/>
      <c r="AJ80" s="369"/>
      <c r="AK80" s="369"/>
      <c r="AL80" s="369"/>
      <c r="AM80" s="369"/>
      <c r="AN80" s="369"/>
      <c r="AO80" s="369"/>
      <c r="AP80" s="369"/>
      <c r="AQ80" s="369"/>
      <c r="AR80" s="369"/>
      <c r="AS80" s="369"/>
      <c r="AT80" s="369"/>
      <c r="AU80" s="369"/>
      <c r="AV80" s="369"/>
      <c r="AW80" s="369"/>
      <c r="AX80" s="369"/>
      <c r="AY80" s="369"/>
      <c r="AZ80" s="369"/>
      <c r="BA80" s="369"/>
      <c r="BB80" s="369"/>
      <c r="BC80" s="369"/>
      <c r="BD80" s="369"/>
      <c r="BE80" s="369"/>
      <c r="BF80" s="369"/>
      <c r="BG80" s="369"/>
      <c r="BH80" s="369"/>
      <c r="BI80" s="369"/>
      <c r="BJ80" s="369"/>
      <c r="BK80" s="369"/>
      <c r="BL80" s="369"/>
      <c r="BM80" s="369"/>
      <c r="BN80" s="369"/>
      <c r="BO80" s="369"/>
      <c r="BP80" s="369"/>
      <c r="BQ80" s="369"/>
      <c r="BR80" s="369"/>
      <c r="BS80" s="369"/>
      <c r="BT80" s="369"/>
      <c r="BU80" s="369"/>
      <c r="BV80" s="369"/>
      <c r="BW80" s="369"/>
      <c r="BX80" s="369"/>
      <c r="BY80" s="369"/>
      <c r="BZ80" s="369"/>
      <c r="CA80" s="369"/>
      <c r="CB80" s="369"/>
      <c r="CC80" s="369"/>
      <c r="CD80" s="369"/>
      <c r="CE80" s="369"/>
      <c r="CF80" s="369"/>
      <c r="CG80" s="369"/>
      <c r="CH80" s="369"/>
      <c r="CI80" s="369"/>
      <c r="CJ80" s="369"/>
      <c r="CK80" s="369"/>
      <c r="CL80" s="369"/>
      <c r="CM80" s="369"/>
      <c r="CN80" s="369"/>
      <c r="CO80" s="369"/>
      <c r="CP80" s="369"/>
      <c r="CQ80" s="369"/>
      <c r="CR80" s="369"/>
      <c r="CS80" s="369"/>
      <c r="CT80" s="369"/>
      <c r="CU80" s="369"/>
      <c r="CV80" s="369"/>
      <c r="CW80" s="369"/>
      <c r="CX80" s="369"/>
      <c r="CY80" s="369"/>
      <c r="CZ80" s="369"/>
      <c r="DA80" s="369"/>
      <c r="DB80" s="369"/>
      <c r="DC80" s="369"/>
      <c r="DD80" s="369"/>
      <c r="DE80" s="369"/>
      <c r="DF80" s="369"/>
      <c r="DG80" s="369"/>
      <c r="DH80" s="369"/>
      <c r="DI80" s="369"/>
      <c r="DJ80" s="369"/>
      <c r="DK80" s="369"/>
      <c r="DL80" s="369"/>
      <c r="DM80" s="369"/>
      <c r="DN80" s="369"/>
      <c r="DO80" s="369"/>
      <c r="DP80" s="369"/>
      <c r="DQ80" s="369"/>
      <c r="DR80" s="369"/>
      <c r="DS80" s="369"/>
      <c r="DT80" s="369"/>
      <c r="DU80" s="369"/>
      <c r="DV80" s="369"/>
      <c r="DW80" s="369"/>
      <c r="DX80" s="369"/>
      <c r="DY80" s="369"/>
      <c r="DZ80" s="369"/>
      <c r="EA80" s="369"/>
      <c r="EB80" s="369"/>
      <c r="EC80" s="369"/>
      <c r="ED80" s="369"/>
      <c r="EE80" s="369"/>
      <c r="EF80" s="369"/>
      <c r="EG80" s="369"/>
      <c r="EH80" s="369"/>
      <c r="EI80" s="369"/>
      <c r="EJ80" s="369"/>
      <c r="EK80" s="369"/>
      <c r="EL80" s="369"/>
      <c r="EM80" s="369"/>
      <c r="EN80" s="369"/>
      <c r="EO80" s="369"/>
      <c r="EP80" s="369"/>
      <c r="EQ80" s="369"/>
      <c r="ER80" s="369"/>
      <c r="ES80" s="369"/>
      <c r="ET80" s="369"/>
      <c r="EU80" s="369"/>
      <c r="EV80" s="369"/>
      <c r="EW80" s="369"/>
      <c r="EX80" s="369"/>
      <c r="EY80" s="369"/>
      <c r="EZ80" s="369"/>
      <c r="FA80" s="369"/>
      <c r="FB80" s="369"/>
      <c r="FC80" s="369"/>
      <c r="FD80" s="369"/>
      <c r="FE80" s="369"/>
      <c r="FF80" s="369"/>
      <c r="FG80" s="369"/>
      <c r="FH80" s="369"/>
      <c r="FI80" s="369"/>
      <c r="FJ80" s="369"/>
      <c r="FK80" s="369"/>
      <c r="FL80" s="369"/>
      <c r="FM80" s="369"/>
      <c r="FN80" s="369"/>
      <c r="FO80" s="369"/>
      <c r="FP80" s="369"/>
      <c r="FQ80" s="369"/>
      <c r="FR80" s="369"/>
      <c r="FS80" s="369"/>
      <c r="FT80" s="369"/>
      <c r="FU80" s="369"/>
      <c r="FV80" s="369"/>
      <c r="FW80" s="369"/>
      <c r="FX80" s="369"/>
      <c r="FY80" s="369"/>
      <c r="FZ80" s="369"/>
      <c r="GA80" s="369"/>
      <c r="GB80" s="369"/>
      <c r="GC80" s="369"/>
      <c r="GD80" s="369"/>
      <c r="GE80" s="369"/>
      <c r="GF80" s="369"/>
      <c r="GG80" s="369"/>
      <c r="GH80" s="369"/>
      <c r="GI80" s="369"/>
      <c r="GJ80" s="369"/>
      <c r="GK80" s="369"/>
      <c r="GL80" s="369"/>
      <c r="GM80" s="369"/>
      <c r="GN80" s="369"/>
      <c r="GO80" s="369"/>
      <c r="GP80" s="369"/>
      <c r="GQ80" s="369"/>
      <c r="GR80" s="369"/>
      <c r="GS80" s="369"/>
      <c r="GT80" s="369"/>
      <c r="GU80" s="369"/>
      <c r="GV80" s="369"/>
      <c r="GW80" s="369"/>
      <c r="GX80" s="369"/>
      <c r="GY80" s="369"/>
      <c r="GZ80" s="369"/>
      <c r="HA80" s="369"/>
      <c r="HB80" s="369"/>
      <c r="HC80" s="369"/>
      <c r="HD80" s="369"/>
      <c r="HE80" s="369"/>
      <c r="HF80" s="369"/>
      <c r="HG80" s="369"/>
      <c r="HH80" s="369"/>
      <c r="HI80" s="369"/>
      <c r="HJ80" s="369"/>
      <c r="HK80" s="369"/>
      <c r="HL80" s="369"/>
      <c r="HM80" s="369"/>
      <c r="HN80" s="369"/>
      <c r="HO80" s="369"/>
      <c r="HP80" s="369"/>
      <c r="HQ80" s="369"/>
      <c r="HR80" s="369"/>
      <c r="HS80" s="369"/>
      <c r="HT80" s="369"/>
      <c r="HU80" s="369"/>
      <c r="HV80" s="369"/>
      <c r="HW80" s="369"/>
      <c r="HX80" s="369"/>
      <c r="HY80" s="369"/>
      <c r="HZ80" s="369"/>
      <c r="IA80" s="369"/>
      <c r="IB80" s="369"/>
      <c r="IC80" s="369"/>
    </row>
    <row r="81" spans="1:237" s="370" customFormat="1" ht="321.75" customHeight="1" x14ac:dyDescent="0.2">
      <c r="A81" s="354">
        <f t="shared" si="5"/>
        <v>72</v>
      </c>
      <c r="B81" s="355" t="s">
        <v>140</v>
      </c>
      <c r="C81" s="356">
        <v>33</v>
      </c>
      <c r="D81" s="316" t="s">
        <v>24</v>
      </c>
      <c r="E81" s="481" t="s">
        <v>25</v>
      </c>
      <c r="F81" s="360" t="s">
        <v>26</v>
      </c>
      <c r="G81" s="471" t="s">
        <v>102</v>
      </c>
      <c r="H81" s="471" t="s">
        <v>214</v>
      </c>
      <c r="I81" s="338">
        <v>860000000</v>
      </c>
      <c r="J81" s="338"/>
      <c r="K81" s="324">
        <v>42508</v>
      </c>
      <c r="L81" s="324">
        <v>42631</v>
      </c>
      <c r="M81" s="324">
        <v>42636</v>
      </c>
      <c r="N81" s="338">
        <v>180</v>
      </c>
      <c r="O81" s="324">
        <f>+M81+N81</f>
        <v>42816</v>
      </c>
      <c r="P81" s="363" t="s">
        <v>138</v>
      </c>
      <c r="Q81" s="365" t="s">
        <v>770</v>
      </c>
      <c r="R81" s="365" t="s">
        <v>139</v>
      </c>
      <c r="S81" s="366" t="s">
        <v>266</v>
      </c>
      <c r="T81" s="457" t="s">
        <v>694</v>
      </c>
      <c r="U81" s="368" t="s">
        <v>296</v>
      </c>
      <c r="V81" s="369"/>
      <c r="W81" s="369"/>
      <c r="X81" s="369"/>
      <c r="Y81" s="369"/>
      <c r="Z81" s="369"/>
      <c r="AA81" s="369"/>
      <c r="AB81" s="36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69"/>
      <c r="AY81" s="369"/>
      <c r="AZ81" s="369"/>
      <c r="BA81" s="369"/>
      <c r="BB81" s="369"/>
      <c r="BC81" s="369"/>
      <c r="BD81" s="369"/>
      <c r="BE81" s="369"/>
      <c r="BF81" s="369"/>
      <c r="BG81" s="369"/>
      <c r="BH81" s="369"/>
      <c r="BI81" s="369"/>
      <c r="BJ81" s="369"/>
      <c r="BK81" s="369"/>
      <c r="BL81" s="369"/>
      <c r="BM81" s="369"/>
      <c r="BN81" s="369"/>
      <c r="BO81" s="369"/>
      <c r="BP81" s="369"/>
      <c r="BQ81" s="369"/>
      <c r="BR81" s="369"/>
      <c r="BS81" s="369"/>
      <c r="BT81" s="369"/>
      <c r="BU81" s="369"/>
      <c r="BV81" s="369"/>
      <c r="BW81" s="369"/>
      <c r="BX81" s="369"/>
      <c r="BY81" s="369"/>
      <c r="BZ81" s="369"/>
      <c r="CA81" s="369"/>
      <c r="CB81" s="369"/>
      <c r="CC81" s="369"/>
      <c r="CD81" s="369"/>
      <c r="CE81" s="369"/>
      <c r="CF81" s="369"/>
      <c r="CG81" s="369"/>
      <c r="CH81" s="369"/>
      <c r="CI81" s="369"/>
      <c r="CJ81" s="369"/>
      <c r="CK81" s="369"/>
      <c r="CL81" s="369"/>
      <c r="CM81" s="369"/>
      <c r="CN81" s="369"/>
      <c r="CO81" s="369"/>
      <c r="CP81" s="369"/>
      <c r="CQ81" s="369"/>
      <c r="CR81" s="369"/>
      <c r="CS81" s="369"/>
      <c r="CT81" s="369"/>
      <c r="CU81" s="369"/>
      <c r="CV81" s="369"/>
      <c r="CW81" s="369"/>
      <c r="CX81" s="369"/>
      <c r="CY81" s="369"/>
      <c r="CZ81" s="369"/>
      <c r="DA81" s="369"/>
      <c r="DB81" s="369"/>
      <c r="DC81" s="369"/>
      <c r="DD81" s="369"/>
      <c r="DE81" s="369"/>
      <c r="DF81" s="369"/>
      <c r="DG81" s="369"/>
      <c r="DH81" s="369"/>
      <c r="DI81" s="369"/>
      <c r="DJ81" s="369"/>
      <c r="DK81" s="369"/>
      <c r="DL81" s="369"/>
      <c r="DM81" s="369"/>
      <c r="DN81" s="369"/>
      <c r="DO81" s="369"/>
      <c r="DP81" s="369"/>
      <c r="DQ81" s="369"/>
      <c r="DR81" s="369"/>
      <c r="DS81" s="369"/>
      <c r="DT81" s="369"/>
      <c r="DU81" s="369"/>
      <c r="DV81" s="369"/>
      <c r="DW81" s="369"/>
      <c r="DX81" s="369"/>
      <c r="DY81" s="369"/>
      <c r="DZ81" s="369"/>
      <c r="EA81" s="369"/>
      <c r="EB81" s="369"/>
      <c r="EC81" s="369"/>
      <c r="ED81" s="369"/>
      <c r="EE81" s="369"/>
      <c r="EF81" s="369"/>
      <c r="EG81" s="369"/>
      <c r="EH81" s="369"/>
      <c r="EI81" s="369"/>
      <c r="EJ81" s="369"/>
      <c r="EK81" s="369"/>
      <c r="EL81" s="369"/>
      <c r="EM81" s="369"/>
      <c r="EN81" s="369"/>
      <c r="EO81" s="369"/>
      <c r="EP81" s="369"/>
      <c r="EQ81" s="369"/>
      <c r="ER81" s="369"/>
      <c r="ES81" s="369"/>
      <c r="ET81" s="369"/>
      <c r="EU81" s="369"/>
      <c r="EV81" s="369"/>
      <c r="EW81" s="369"/>
      <c r="EX81" s="369"/>
      <c r="EY81" s="369"/>
      <c r="EZ81" s="369"/>
      <c r="FA81" s="369"/>
      <c r="FB81" s="369"/>
      <c r="FC81" s="369"/>
      <c r="FD81" s="369"/>
      <c r="FE81" s="369"/>
      <c r="FF81" s="369"/>
      <c r="FG81" s="369"/>
      <c r="FH81" s="369"/>
      <c r="FI81" s="369"/>
      <c r="FJ81" s="369"/>
      <c r="FK81" s="369"/>
      <c r="FL81" s="369"/>
      <c r="FM81" s="369"/>
      <c r="FN81" s="369"/>
      <c r="FO81" s="369"/>
      <c r="FP81" s="369"/>
      <c r="FQ81" s="369"/>
      <c r="FR81" s="369"/>
      <c r="FS81" s="369"/>
      <c r="FT81" s="369"/>
      <c r="FU81" s="369"/>
      <c r="FV81" s="369"/>
      <c r="FW81" s="369"/>
      <c r="FX81" s="369"/>
      <c r="FY81" s="369"/>
      <c r="FZ81" s="369"/>
      <c r="GA81" s="369"/>
      <c r="GB81" s="369"/>
      <c r="GC81" s="369"/>
      <c r="GD81" s="369"/>
      <c r="GE81" s="369"/>
      <c r="GF81" s="369"/>
      <c r="GG81" s="369"/>
      <c r="GH81" s="369"/>
      <c r="GI81" s="369"/>
      <c r="GJ81" s="369"/>
      <c r="GK81" s="369"/>
      <c r="GL81" s="369"/>
      <c r="GM81" s="369"/>
      <c r="GN81" s="369"/>
      <c r="GO81" s="369"/>
      <c r="GP81" s="369"/>
      <c r="GQ81" s="369"/>
      <c r="GR81" s="369"/>
      <c r="GS81" s="369"/>
      <c r="GT81" s="369"/>
      <c r="GU81" s="369"/>
      <c r="GV81" s="369"/>
      <c r="GW81" s="369"/>
      <c r="GX81" s="369"/>
      <c r="GY81" s="369"/>
      <c r="GZ81" s="369"/>
      <c r="HA81" s="369"/>
      <c r="HB81" s="369"/>
      <c r="HC81" s="369"/>
      <c r="HD81" s="369"/>
      <c r="HE81" s="369"/>
      <c r="HF81" s="369"/>
      <c r="HG81" s="369"/>
      <c r="HH81" s="369"/>
      <c r="HI81" s="369"/>
      <c r="HJ81" s="369"/>
      <c r="HK81" s="369"/>
      <c r="HL81" s="369"/>
      <c r="HM81" s="369"/>
      <c r="HN81" s="369"/>
      <c r="HO81" s="369"/>
      <c r="HP81" s="369"/>
      <c r="HQ81" s="369"/>
      <c r="HR81" s="369"/>
      <c r="HS81" s="369"/>
      <c r="HT81" s="369"/>
      <c r="HU81" s="369"/>
      <c r="HV81" s="369"/>
      <c r="HW81" s="369"/>
      <c r="HX81" s="369"/>
      <c r="HY81" s="369"/>
      <c r="HZ81" s="369"/>
      <c r="IA81" s="369"/>
      <c r="IB81" s="369"/>
      <c r="IC81" s="369"/>
    </row>
    <row r="82" spans="1:237" s="400" customFormat="1" ht="209.25" customHeight="1" x14ac:dyDescent="0.2">
      <c r="A82" s="354">
        <f t="shared" si="5"/>
        <v>73</v>
      </c>
      <c r="B82" s="395" t="s">
        <v>103</v>
      </c>
      <c r="C82" s="466" t="s">
        <v>142</v>
      </c>
      <c r="D82" s="357" t="s">
        <v>104</v>
      </c>
      <c r="E82" s="467">
        <v>311020301</v>
      </c>
      <c r="F82" s="468" t="s">
        <v>299</v>
      </c>
      <c r="G82" s="348" t="s">
        <v>81</v>
      </c>
      <c r="H82" s="348" t="s">
        <v>28</v>
      </c>
      <c r="I82" s="325">
        <v>15200000</v>
      </c>
      <c r="J82" s="325">
        <v>15200000</v>
      </c>
      <c r="K82" s="345">
        <v>42394</v>
      </c>
      <c r="L82" s="402">
        <v>42424</v>
      </c>
      <c r="M82" s="402">
        <v>42429</v>
      </c>
      <c r="N82" s="354">
        <v>120</v>
      </c>
      <c r="O82" s="402">
        <v>42549</v>
      </c>
      <c r="P82" s="516" t="s">
        <v>502</v>
      </c>
      <c r="Q82" s="473" t="s">
        <v>699</v>
      </c>
      <c r="R82" s="365" t="s">
        <v>325</v>
      </c>
      <c r="S82" s="423" t="s">
        <v>322</v>
      </c>
      <c r="T82" s="348" t="s">
        <v>503</v>
      </c>
      <c r="U82" s="366" t="s">
        <v>303</v>
      </c>
      <c r="X82" s="401"/>
    </row>
    <row r="83" spans="1:237" s="400" customFormat="1" ht="167.25" customHeight="1" x14ac:dyDescent="0.2">
      <c r="A83" s="354">
        <f t="shared" si="5"/>
        <v>74</v>
      </c>
      <c r="B83" s="395" t="s">
        <v>103</v>
      </c>
      <c r="C83" s="466" t="s">
        <v>118</v>
      </c>
      <c r="D83" s="357" t="s">
        <v>119</v>
      </c>
      <c r="E83" s="467">
        <v>3120105</v>
      </c>
      <c r="F83" s="468" t="s">
        <v>129</v>
      </c>
      <c r="G83" s="348" t="s">
        <v>77</v>
      </c>
      <c r="H83" s="348" t="s">
        <v>63</v>
      </c>
      <c r="I83" s="325">
        <v>18000000</v>
      </c>
      <c r="J83" s="325"/>
      <c r="K83" s="345">
        <v>42443</v>
      </c>
      <c r="L83" s="402">
        <f>K83+50</f>
        <v>42493</v>
      </c>
      <c r="M83" s="402">
        <f>L83+5</f>
        <v>42498</v>
      </c>
      <c r="N83" s="354">
        <v>5</v>
      </c>
      <c r="O83" s="402">
        <f>M83+N83</f>
        <v>42503</v>
      </c>
      <c r="P83" s="404" t="s">
        <v>614</v>
      </c>
      <c r="Q83" s="348" t="s">
        <v>613</v>
      </c>
      <c r="R83" s="348" t="s">
        <v>516</v>
      </c>
      <c r="S83" s="517" t="s">
        <v>322</v>
      </c>
      <c r="T83" s="348" t="s">
        <v>612</v>
      </c>
      <c r="U83" s="368" t="s">
        <v>296</v>
      </c>
    </row>
    <row r="84" spans="1:237" s="370" customFormat="1" ht="153.75" customHeight="1" x14ac:dyDescent="0.2">
      <c r="A84" s="354">
        <f t="shared" si="5"/>
        <v>75</v>
      </c>
      <c r="B84" s="518" t="s">
        <v>141</v>
      </c>
      <c r="C84" s="466" t="s">
        <v>142</v>
      </c>
      <c r="D84" s="357" t="s">
        <v>104</v>
      </c>
      <c r="E84" s="406">
        <v>311020301</v>
      </c>
      <c r="F84" s="359" t="s">
        <v>80</v>
      </c>
      <c r="G84" s="348" t="s">
        <v>81</v>
      </c>
      <c r="H84" s="316" t="s">
        <v>217</v>
      </c>
      <c r="I84" s="519">
        <v>32000000</v>
      </c>
      <c r="J84" s="519">
        <v>32000000</v>
      </c>
      <c r="K84" s="361">
        <v>42396</v>
      </c>
      <c r="L84" s="361">
        <v>42424</v>
      </c>
      <c r="M84" s="347">
        <v>42430</v>
      </c>
      <c r="N84" s="362">
        <v>120</v>
      </c>
      <c r="O84" s="347">
        <v>42552</v>
      </c>
      <c r="P84" s="404" t="s">
        <v>143</v>
      </c>
      <c r="Q84" s="473" t="s">
        <v>515</v>
      </c>
      <c r="R84" s="520" t="s">
        <v>501</v>
      </c>
      <c r="S84" s="366" t="s">
        <v>326</v>
      </c>
      <c r="T84" s="521" t="s">
        <v>500</v>
      </c>
      <c r="U84" s="521" t="s">
        <v>303</v>
      </c>
      <c r="V84" s="369"/>
      <c r="W84" s="369"/>
      <c r="X84" s="401"/>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69"/>
      <c r="AV84" s="369"/>
      <c r="AW84" s="369"/>
      <c r="AX84" s="369"/>
      <c r="AY84" s="369"/>
      <c r="AZ84" s="369"/>
      <c r="BA84" s="369"/>
      <c r="BB84" s="369"/>
      <c r="BC84" s="369"/>
      <c r="BD84" s="369"/>
      <c r="BE84" s="369"/>
      <c r="BF84" s="369"/>
      <c r="BG84" s="369"/>
      <c r="BH84" s="369"/>
      <c r="BI84" s="369"/>
      <c r="BJ84" s="369"/>
      <c r="BK84" s="369"/>
      <c r="BL84" s="369"/>
      <c r="BM84" s="369"/>
      <c r="BN84" s="369"/>
      <c r="BO84" s="369"/>
      <c r="BP84" s="369"/>
      <c r="BQ84" s="369"/>
      <c r="BR84" s="369"/>
      <c r="BS84" s="369"/>
      <c r="BT84" s="369"/>
      <c r="BU84" s="369"/>
      <c r="BV84" s="369"/>
      <c r="BW84" s="369"/>
      <c r="BX84" s="369"/>
      <c r="BY84" s="369"/>
      <c r="BZ84" s="369"/>
      <c r="CA84" s="369"/>
      <c r="CB84" s="369"/>
      <c r="CC84" s="369"/>
      <c r="CD84" s="369"/>
      <c r="CE84" s="369"/>
      <c r="CF84" s="369"/>
      <c r="CG84" s="369"/>
      <c r="CH84" s="369"/>
      <c r="CI84" s="369"/>
      <c r="CJ84" s="369"/>
      <c r="CK84" s="369"/>
      <c r="CL84" s="369"/>
      <c r="CM84" s="369"/>
      <c r="CN84" s="369"/>
      <c r="CO84" s="369"/>
      <c r="CP84" s="369"/>
      <c r="CQ84" s="369"/>
      <c r="CR84" s="369"/>
      <c r="CS84" s="369"/>
      <c r="CT84" s="369"/>
      <c r="CU84" s="369"/>
      <c r="CV84" s="369"/>
      <c r="CW84" s="369"/>
      <c r="CX84" s="369"/>
      <c r="CY84" s="369"/>
      <c r="CZ84" s="369"/>
      <c r="DA84" s="369"/>
      <c r="DB84" s="369"/>
      <c r="DC84" s="369"/>
      <c r="DD84" s="369"/>
      <c r="DE84" s="369"/>
      <c r="DF84" s="369"/>
      <c r="DG84" s="369"/>
      <c r="DH84" s="369"/>
      <c r="DI84" s="369"/>
      <c r="DJ84" s="369"/>
      <c r="DK84" s="369"/>
      <c r="DL84" s="369"/>
      <c r="DM84" s="369"/>
      <c r="DN84" s="369"/>
      <c r="DO84" s="369"/>
      <c r="DP84" s="369"/>
      <c r="DQ84" s="369"/>
      <c r="DR84" s="369"/>
      <c r="DS84" s="369"/>
      <c r="DT84" s="369"/>
      <c r="DU84" s="369"/>
      <c r="DV84" s="369"/>
      <c r="DW84" s="369"/>
      <c r="DX84" s="369"/>
      <c r="DY84" s="369"/>
      <c r="DZ84" s="369"/>
      <c r="EA84" s="369"/>
      <c r="EB84" s="369"/>
      <c r="EC84" s="369"/>
      <c r="ED84" s="369"/>
      <c r="EE84" s="369"/>
      <c r="EF84" s="369"/>
      <c r="EG84" s="369"/>
      <c r="EH84" s="369"/>
      <c r="EI84" s="369"/>
      <c r="EJ84" s="369"/>
      <c r="EK84" s="369"/>
      <c r="EL84" s="369"/>
      <c r="EM84" s="369"/>
      <c r="EN84" s="369"/>
      <c r="EO84" s="369"/>
      <c r="EP84" s="369"/>
      <c r="EQ84" s="369"/>
      <c r="ER84" s="369"/>
      <c r="ES84" s="369"/>
      <c r="ET84" s="369"/>
      <c r="EU84" s="369"/>
      <c r="EV84" s="369"/>
      <c r="EW84" s="369"/>
      <c r="EX84" s="369"/>
      <c r="EY84" s="369"/>
      <c r="EZ84" s="369"/>
      <c r="FA84" s="369"/>
      <c r="FB84" s="369"/>
      <c r="FC84" s="369"/>
      <c r="FD84" s="369"/>
      <c r="FE84" s="369"/>
      <c r="FF84" s="369"/>
      <c r="FG84" s="369"/>
      <c r="FH84" s="369"/>
      <c r="FI84" s="369"/>
      <c r="FJ84" s="369"/>
      <c r="FK84" s="369"/>
      <c r="FL84" s="369"/>
      <c r="FM84" s="369"/>
      <c r="FN84" s="369"/>
      <c r="FO84" s="369"/>
      <c r="FP84" s="369"/>
      <c r="FQ84" s="369"/>
      <c r="FR84" s="369"/>
      <c r="FS84" s="369"/>
      <c r="FT84" s="369"/>
      <c r="FU84" s="369"/>
      <c r="FV84" s="369"/>
      <c r="FW84" s="369"/>
      <c r="FX84" s="369"/>
      <c r="FY84" s="369"/>
      <c r="FZ84" s="369"/>
      <c r="GA84" s="369"/>
      <c r="GB84" s="369"/>
      <c r="GC84" s="369"/>
      <c r="GD84" s="369"/>
      <c r="GE84" s="369"/>
      <c r="GF84" s="369"/>
      <c r="GG84" s="369"/>
      <c r="GH84" s="369"/>
      <c r="GI84" s="369"/>
      <c r="GJ84" s="369"/>
      <c r="GK84" s="369"/>
      <c r="GL84" s="369"/>
      <c r="GM84" s="369"/>
      <c r="GN84" s="369"/>
      <c r="GO84" s="369"/>
      <c r="GP84" s="369"/>
      <c r="GQ84" s="369"/>
      <c r="GR84" s="369"/>
      <c r="GS84" s="369"/>
      <c r="GT84" s="369"/>
      <c r="GU84" s="369"/>
      <c r="GV84" s="369"/>
      <c r="GW84" s="369"/>
      <c r="GX84" s="369"/>
      <c r="GY84" s="369"/>
      <c r="GZ84" s="369"/>
      <c r="HA84" s="369"/>
      <c r="HB84" s="369"/>
      <c r="HC84" s="369"/>
      <c r="HD84" s="369"/>
      <c r="HE84" s="369"/>
      <c r="HF84" s="369"/>
      <c r="HG84" s="369"/>
      <c r="HH84" s="369"/>
      <c r="HI84" s="369"/>
      <c r="HJ84" s="369"/>
      <c r="HK84" s="369"/>
      <c r="HL84" s="369"/>
      <c r="HM84" s="369"/>
      <c r="HN84" s="369"/>
      <c r="HO84" s="369"/>
      <c r="HP84" s="369"/>
      <c r="HQ84" s="369"/>
      <c r="HR84" s="369"/>
      <c r="HS84" s="369"/>
      <c r="HT84" s="369"/>
      <c r="HU84" s="369"/>
      <c r="HV84" s="369"/>
      <c r="HW84" s="369"/>
      <c r="HX84" s="369"/>
      <c r="HY84" s="369"/>
      <c r="HZ84" s="369"/>
      <c r="IA84" s="369"/>
      <c r="IB84" s="369"/>
      <c r="IC84" s="369"/>
    </row>
    <row r="85" spans="1:237" s="524" customFormat="1" ht="118.5" customHeight="1" x14ac:dyDescent="0.2">
      <c r="A85" s="354">
        <f t="shared" si="5"/>
        <v>76</v>
      </c>
      <c r="B85" s="360" t="s">
        <v>144</v>
      </c>
      <c r="C85" s="406">
        <v>31201</v>
      </c>
      <c r="D85" s="357" t="s">
        <v>119</v>
      </c>
      <c r="E85" s="396">
        <v>3120104</v>
      </c>
      <c r="F85" s="360" t="s">
        <v>123</v>
      </c>
      <c r="G85" s="360" t="s">
        <v>32</v>
      </c>
      <c r="H85" s="363" t="s">
        <v>63</v>
      </c>
      <c r="I85" s="339">
        <v>7000000</v>
      </c>
      <c r="J85" s="339"/>
      <c r="K85" s="361">
        <v>42475</v>
      </c>
      <c r="L85" s="347">
        <v>42529</v>
      </c>
      <c r="M85" s="347">
        <v>42534</v>
      </c>
      <c r="N85" s="421">
        <v>60</v>
      </c>
      <c r="O85" s="347">
        <v>42594</v>
      </c>
      <c r="P85" s="522" t="s">
        <v>145</v>
      </c>
      <c r="Q85" s="364" t="s">
        <v>594</v>
      </c>
      <c r="R85" s="365" t="s">
        <v>146</v>
      </c>
      <c r="S85" s="409" t="s">
        <v>267</v>
      </c>
      <c r="T85" s="409" t="s">
        <v>596</v>
      </c>
      <c r="U85" s="409" t="s">
        <v>296</v>
      </c>
      <c r="V85" s="523"/>
      <c r="W85" s="523"/>
      <c r="X85" s="523"/>
      <c r="Y85" s="523"/>
      <c r="Z85" s="523"/>
      <c r="AA85" s="523"/>
      <c r="AB85" s="523"/>
      <c r="AC85" s="523"/>
      <c r="AD85" s="523"/>
      <c r="AE85" s="523"/>
      <c r="AF85" s="523"/>
      <c r="AG85" s="523"/>
      <c r="AH85" s="523"/>
      <c r="AI85" s="523"/>
      <c r="AJ85" s="523"/>
      <c r="AK85" s="523"/>
      <c r="AL85" s="523"/>
      <c r="AM85" s="523"/>
      <c r="AN85" s="523"/>
      <c r="AO85" s="523"/>
      <c r="AP85" s="523"/>
      <c r="AQ85" s="523"/>
      <c r="AR85" s="523"/>
      <c r="AS85" s="523"/>
      <c r="AT85" s="523"/>
      <c r="AU85" s="523"/>
      <c r="AV85" s="523"/>
      <c r="AW85" s="523"/>
      <c r="AX85" s="523"/>
      <c r="AY85" s="523"/>
      <c r="AZ85" s="523"/>
      <c r="BA85" s="523"/>
      <c r="BB85" s="523"/>
      <c r="BC85" s="523"/>
      <c r="BD85" s="523"/>
      <c r="BE85" s="523"/>
      <c r="BF85" s="523"/>
      <c r="BG85" s="523"/>
      <c r="BH85" s="523"/>
      <c r="BI85" s="523"/>
      <c r="BJ85" s="523"/>
      <c r="BK85" s="523"/>
      <c r="BL85" s="523"/>
      <c r="BM85" s="523"/>
      <c r="BN85" s="523"/>
      <c r="BO85" s="523"/>
      <c r="BP85" s="523"/>
      <c r="BQ85" s="523"/>
      <c r="BR85" s="523"/>
      <c r="BS85" s="523"/>
      <c r="BT85" s="523"/>
      <c r="BU85" s="523"/>
      <c r="BV85" s="523"/>
      <c r="BW85" s="523"/>
      <c r="BX85" s="523"/>
      <c r="BY85" s="523"/>
      <c r="BZ85" s="523"/>
      <c r="CA85" s="523"/>
      <c r="CB85" s="523"/>
      <c r="CC85" s="523"/>
      <c r="CD85" s="523"/>
      <c r="CE85" s="523"/>
      <c r="CF85" s="523"/>
      <c r="CG85" s="523"/>
      <c r="CH85" s="523"/>
      <c r="CI85" s="523"/>
      <c r="CJ85" s="523"/>
      <c r="CK85" s="523"/>
      <c r="CL85" s="523"/>
      <c r="CM85" s="523"/>
      <c r="CN85" s="523"/>
      <c r="CO85" s="523"/>
      <c r="CP85" s="523"/>
      <c r="CQ85" s="523"/>
      <c r="CR85" s="523"/>
      <c r="CS85" s="523"/>
      <c r="CT85" s="523"/>
      <c r="CU85" s="523"/>
      <c r="CV85" s="523"/>
      <c r="CW85" s="523"/>
      <c r="CX85" s="523"/>
      <c r="CY85" s="523"/>
      <c r="CZ85" s="523"/>
      <c r="DA85" s="523"/>
      <c r="DB85" s="523"/>
      <c r="DC85" s="523"/>
      <c r="DD85" s="523"/>
      <c r="DE85" s="523"/>
      <c r="DF85" s="523"/>
      <c r="DG85" s="523"/>
      <c r="DH85" s="523"/>
      <c r="DI85" s="523"/>
      <c r="DJ85" s="523"/>
      <c r="DK85" s="523"/>
      <c r="DL85" s="523"/>
      <c r="DM85" s="523"/>
      <c r="DN85" s="523"/>
      <c r="DO85" s="523"/>
      <c r="DP85" s="523"/>
      <c r="DQ85" s="523"/>
      <c r="DR85" s="523"/>
      <c r="DS85" s="523"/>
      <c r="DT85" s="523"/>
      <c r="DU85" s="523"/>
      <c r="DV85" s="523"/>
      <c r="DW85" s="523"/>
      <c r="DX85" s="523"/>
      <c r="DY85" s="523"/>
      <c r="DZ85" s="523"/>
      <c r="EA85" s="523"/>
      <c r="EB85" s="523"/>
      <c r="EC85" s="523"/>
      <c r="ED85" s="523"/>
      <c r="EE85" s="523"/>
      <c r="EF85" s="523"/>
      <c r="EG85" s="523"/>
      <c r="EH85" s="523"/>
      <c r="EI85" s="523"/>
      <c r="EJ85" s="523"/>
      <c r="EK85" s="523"/>
      <c r="EL85" s="523"/>
      <c r="EM85" s="523"/>
      <c r="EN85" s="523"/>
      <c r="EO85" s="523"/>
      <c r="EP85" s="523"/>
      <c r="EQ85" s="523"/>
      <c r="ER85" s="523"/>
      <c r="ES85" s="523"/>
      <c r="ET85" s="523"/>
      <c r="EU85" s="523"/>
      <c r="EV85" s="523"/>
      <c r="EW85" s="523"/>
      <c r="EX85" s="523"/>
      <c r="EY85" s="523"/>
      <c r="EZ85" s="523"/>
      <c r="FA85" s="523"/>
      <c r="FB85" s="523"/>
      <c r="FC85" s="523"/>
      <c r="FD85" s="523"/>
      <c r="FE85" s="523"/>
      <c r="FF85" s="523"/>
      <c r="FG85" s="523"/>
      <c r="FH85" s="523"/>
      <c r="FI85" s="523"/>
      <c r="FJ85" s="523"/>
      <c r="FK85" s="523"/>
      <c r="FL85" s="523"/>
      <c r="FM85" s="523"/>
      <c r="FN85" s="523"/>
      <c r="FO85" s="523"/>
      <c r="FP85" s="523"/>
      <c r="FQ85" s="523"/>
      <c r="FR85" s="523"/>
      <c r="FS85" s="523"/>
      <c r="FT85" s="523"/>
      <c r="FU85" s="523"/>
      <c r="FV85" s="523"/>
      <c r="FW85" s="523"/>
      <c r="FX85" s="523"/>
      <c r="FY85" s="523"/>
      <c r="FZ85" s="523"/>
      <c r="GA85" s="523"/>
      <c r="GB85" s="523"/>
      <c r="GC85" s="523"/>
      <c r="GD85" s="523"/>
      <c r="GE85" s="523"/>
      <c r="GF85" s="523"/>
      <c r="GG85" s="523"/>
      <c r="GH85" s="523"/>
      <c r="GI85" s="523"/>
      <c r="GJ85" s="523"/>
      <c r="GK85" s="523"/>
      <c r="GL85" s="523"/>
      <c r="GM85" s="523"/>
      <c r="GN85" s="523"/>
      <c r="GO85" s="523"/>
      <c r="GP85" s="523"/>
      <c r="GQ85" s="523"/>
      <c r="GR85" s="523"/>
      <c r="GS85" s="523"/>
      <c r="GT85" s="523"/>
      <c r="GU85" s="523"/>
      <c r="GV85" s="523"/>
      <c r="GW85" s="523"/>
      <c r="GX85" s="523"/>
      <c r="GY85" s="523"/>
      <c r="GZ85" s="523"/>
      <c r="HA85" s="523"/>
      <c r="HB85" s="523"/>
      <c r="HC85" s="523"/>
      <c r="HD85" s="523"/>
      <c r="HE85" s="523"/>
      <c r="HF85" s="523"/>
      <c r="HG85" s="523"/>
      <c r="HH85" s="523"/>
      <c r="HI85" s="523"/>
      <c r="HJ85" s="523"/>
      <c r="HK85" s="523"/>
      <c r="HL85" s="523"/>
      <c r="HM85" s="523"/>
      <c r="HN85" s="523"/>
      <c r="HO85" s="523"/>
      <c r="HP85" s="523"/>
      <c r="HQ85" s="523"/>
      <c r="HR85" s="523"/>
      <c r="HS85" s="523"/>
      <c r="HT85" s="523"/>
      <c r="HU85" s="523"/>
      <c r="HV85" s="523"/>
      <c r="HW85" s="523"/>
      <c r="HX85" s="523"/>
      <c r="HY85" s="523"/>
      <c r="HZ85" s="523"/>
      <c r="IA85" s="523"/>
      <c r="IB85" s="523"/>
      <c r="IC85" s="523"/>
    </row>
    <row r="86" spans="1:237" s="524" customFormat="1" ht="165.75" customHeight="1" x14ac:dyDescent="0.2">
      <c r="A86" s="354">
        <f t="shared" si="5"/>
        <v>77</v>
      </c>
      <c r="B86" s="360" t="s">
        <v>144</v>
      </c>
      <c r="C86" s="406">
        <v>31201</v>
      </c>
      <c r="D86" s="357" t="s">
        <v>119</v>
      </c>
      <c r="E86" s="396">
        <v>3120104</v>
      </c>
      <c r="F86" s="360" t="s">
        <v>123</v>
      </c>
      <c r="G86" s="360" t="s">
        <v>27</v>
      </c>
      <c r="H86" s="363" t="s">
        <v>19</v>
      </c>
      <c r="I86" s="339">
        <v>124153362</v>
      </c>
      <c r="J86" s="339"/>
      <c r="K86" s="347">
        <v>42556</v>
      </c>
      <c r="L86" s="347">
        <v>42640</v>
      </c>
      <c r="M86" s="347">
        <v>42643</v>
      </c>
      <c r="N86" s="421">
        <v>90</v>
      </c>
      <c r="O86" s="347">
        <v>42733</v>
      </c>
      <c r="P86" s="360" t="s">
        <v>147</v>
      </c>
      <c r="Q86" s="525" t="s">
        <v>148</v>
      </c>
      <c r="R86" s="365" t="s">
        <v>149</v>
      </c>
      <c r="S86" s="409" t="s">
        <v>267</v>
      </c>
      <c r="T86" s="526"/>
      <c r="U86" s="527"/>
      <c r="V86" s="523"/>
      <c r="W86" s="523"/>
      <c r="X86" s="523"/>
      <c r="Y86" s="523"/>
      <c r="Z86" s="523"/>
      <c r="AA86" s="523"/>
      <c r="AB86" s="523"/>
      <c r="AC86" s="523"/>
      <c r="AD86" s="523"/>
      <c r="AE86" s="523"/>
      <c r="AF86" s="523"/>
      <c r="AG86" s="523"/>
      <c r="AH86" s="523"/>
      <c r="AI86" s="523"/>
      <c r="AJ86" s="523"/>
      <c r="AK86" s="523"/>
      <c r="AL86" s="523"/>
      <c r="AM86" s="523"/>
      <c r="AN86" s="523"/>
      <c r="AO86" s="523"/>
      <c r="AP86" s="523"/>
      <c r="AQ86" s="523"/>
      <c r="AR86" s="523"/>
      <c r="AS86" s="523"/>
      <c r="AT86" s="523"/>
      <c r="AU86" s="523"/>
      <c r="AV86" s="523"/>
      <c r="AW86" s="523"/>
      <c r="AX86" s="523"/>
      <c r="AY86" s="523"/>
      <c r="AZ86" s="523"/>
      <c r="BA86" s="523"/>
      <c r="BB86" s="523"/>
      <c r="BC86" s="523"/>
      <c r="BD86" s="523"/>
      <c r="BE86" s="523"/>
      <c r="BF86" s="523"/>
      <c r="BG86" s="523"/>
      <c r="BH86" s="523"/>
      <c r="BI86" s="523"/>
      <c r="BJ86" s="523"/>
      <c r="BK86" s="523"/>
      <c r="BL86" s="523"/>
      <c r="BM86" s="523"/>
      <c r="BN86" s="523"/>
      <c r="BO86" s="523"/>
      <c r="BP86" s="523"/>
      <c r="BQ86" s="523"/>
      <c r="BR86" s="523"/>
      <c r="BS86" s="523"/>
      <c r="BT86" s="523"/>
      <c r="BU86" s="523"/>
      <c r="BV86" s="523"/>
      <c r="BW86" s="523"/>
      <c r="BX86" s="523"/>
      <c r="BY86" s="523"/>
      <c r="BZ86" s="523"/>
      <c r="CA86" s="523"/>
      <c r="CB86" s="523"/>
      <c r="CC86" s="523"/>
      <c r="CD86" s="523"/>
      <c r="CE86" s="523"/>
      <c r="CF86" s="523"/>
      <c r="CG86" s="523"/>
      <c r="CH86" s="523"/>
      <c r="CI86" s="523"/>
      <c r="CJ86" s="523"/>
      <c r="CK86" s="523"/>
      <c r="CL86" s="523"/>
      <c r="CM86" s="523"/>
      <c r="CN86" s="523"/>
      <c r="CO86" s="523"/>
      <c r="CP86" s="523"/>
      <c r="CQ86" s="523"/>
      <c r="CR86" s="523"/>
      <c r="CS86" s="523"/>
      <c r="CT86" s="523"/>
      <c r="CU86" s="523"/>
      <c r="CV86" s="523"/>
      <c r="CW86" s="523"/>
      <c r="CX86" s="523"/>
      <c r="CY86" s="523"/>
      <c r="CZ86" s="523"/>
      <c r="DA86" s="523"/>
      <c r="DB86" s="523"/>
      <c r="DC86" s="523"/>
      <c r="DD86" s="523"/>
      <c r="DE86" s="523"/>
      <c r="DF86" s="523"/>
      <c r="DG86" s="523"/>
      <c r="DH86" s="523"/>
      <c r="DI86" s="523"/>
      <c r="DJ86" s="523"/>
      <c r="DK86" s="523"/>
      <c r="DL86" s="523"/>
      <c r="DM86" s="523"/>
      <c r="DN86" s="523"/>
      <c r="DO86" s="523"/>
      <c r="DP86" s="523"/>
      <c r="DQ86" s="523"/>
      <c r="DR86" s="523"/>
      <c r="DS86" s="523"/>
      <c r="DT86" s="523"/>
      <c r="DU86" s="523"/>
      <c r="DV86" s="523"/>
      <c r="DW86" s="523"/>
      <c r="DX86" s="523"/>
      <c r="DY86" s="523"/>
      <c r="DZ86" s="523"/>
      <c r="EA86" s="523"/>
      <c r="EB86" s="523"/>
      <c r="EC86" s="523"/>
      <c r="ED86" s="523"/>
      <c r="EE86" s="523"/>
      <c r="EF86" s="523"/>
      <c r="EG86" s="523"/>
      <c r="EH86" s="523"/>
      <c r="EI86" s="523"/>
      <c r="EJ86" s="523"/>
      <c r="EK86" s="523"/>
      <c r="EL86" s="523"/>
      <c r="EM86" s="523"/>
      <c r="EN86" s="523"/>
      <c r="EO86" s="523"/>
      <c r="EP86" s="523"/>
      <c r="EQ86" s="523"/>
      <c r="ER86" s="523"/>
      <c r="ES86" s="523"/>
      <c r="ET86" s="523"/>
      <c r="EU86" s="523"/>
      <c r="EV86" s="523"/>
      <c r="EW86" s="523"/>
      <c r="EX86" s="523"/>
      <c r="EY86" s="523"/>
      <c r="EZ86" s="523"/>
      <c r="FA86" s="523"/>
      <c r="FB86" s="523"/>
      <c r="FC86" s="523"/>
      <c r="FD86" s="523"/>
      <c r="FE86" s="523"/>
      <c r="FF86" s="523"/>
      <c r="FG86" s="523"/>
      <c r="FH86" s="523"/>
      <c r="FI86" s="523"/>
      <c r="FJ86" s="523"/>
      <c r="FK86" s="523"/>
      <c r="FL86" s="523"/>
      <c r="FM86" s="523"/>
      <c r="FN86" s="523"/>
      <c r="FO86" s="523"/>
      <c r="FP86" s="523"/>
      <c r="FQ86" s="523"/>
      <c r="FR86" s="523"/>
      <c r="FS86" s="523"/>
      <c r="FT86" s="523"/>
      <c r="FU86" s="523"/>
      <c r="FV86" s="523"/>
      <c r="FW86" s="523"/>
      <c r="FX86" s="523"/>
      <c r="FY86" s="523"/>
      <c r="FZ86" s="523"/>
      <c r="GA86" s="523"/>
      <c r="GB86" s="523"/>
      <c r="GC86" s="523"/>
      <c r="GD86" s="523"/>
      <c r="GE86" s="523"/>
      <c r="GF86" s="523"/>
      <c r="GG86" s="523"/>
      <c r="GH86" s="523"/>
      <c r="GI86" s="523"/>
      <c r="GJ86" s="523"/>
      <c r="GK86" s="523"/>
      <c r="GL86" s="523"/>
      <c r="GM86" s="523"/>
      <c r="GN86" s="523"/>
      <c r="GO86" s="523"/>
      <c r="GP86" s="523"/>
      <c r="GQ86" s="523"/>
      <c r="GR86" s="523"/>
      <c r="GS86" s="523"/>
      <c r="GT86" s="523"/>
      <c r="GU86" s="523"/>
      <c r="GV86" s="523"/>
      <c r="GW86" s="523"/>
      <c r="GX86" s="523"/>
      <c r="GY86" s="523"/>
      <c r="GZ86" s="523"/>
      <c r="HA86" s="523"/>
      <c r="HB86" s="523"/>
      <c r="HC86" s="523"/>
      <c r="HD86" s="523"/>
      <c r="HE86" s="523"/>
      <c r="HF86" s="523"/>
      <c r="HG86" s="523"/>
      <c r="HH86" s="523"/>
      <c r="HI86" s="523"/>
      <c r="HJ86" s="523"/>
      <c r="HK86" s="523"/>
      <c r="HL86" s="523"/>
      <c r="HM86" s="523"/>
      <c r="HN86" s="523"/>
      <c r="HO86" s="523"/>
      <c r="HP86" s="523"/>
      <c r="HQ86" s="523"/>
      <c r="HR86" s="523"/>
      <c r="HS86" s="523"/>
      <c r="HT86" s="523"/>
      <c r="HU86" s="523"/>
      <c r="HV86" s="523"/>
      <c r="HW86" s="523"/>
      <c r="HX86" s="523"/>
      <c r="HY86" s="523"/>
      <c r="HZ86" s="523"/>
      <c r="IA86" s="523"/>
      <c r="IB86" s="523"/>
      <c r="IC86" s="523"/>
    </row>
    <row r="87" spans="1:237" s="464" customFormat="1" ht="151.5" customHeight="1" x14ac:dyDescent="0.2">
      <c r="A87" s="354">
        <f t="shared" si="5"/>
        <v>78</v>
      </c>
      <c r="B87" s="360" t="s">
        <v>144</v>
      </c>
      <c r="C87" s="406">
        <v>31201</v>
      </c>
      <c r="D87" s="357" t="s">
        <v>119</v>
      </c>
      <c r="E87" s="396">
        <v>3120103</v>
      </c>
      <c r="F87" s="360" t="s">
        <v>150</v>
      </c>
      <c r="G87" s="360" t="s">
        <v>27</v>
      </c>
      <c r="H87" s="363" t="s">
        <v>19</v>
      </c>
      <c r="I87" s="334">
        <v>108318032</v>
      </c>
      <c r="J87" s="334">
        <v>108318032</v>
      </c>
      <c r="K87" s="347">
        <v>42348</v>
      </c>
      <c r="L87" s="347">
        <v>42425</v>
      </c>
      <c r="M87" s="347">
        <v>42430</v>
      </c>
      <c r="N87" s="421">
        <v>365</v>
      </c>
      <c r="O87" s="347">
        <v>42795</v>
      </c>
      <c r="P87" s="423" t="s">
        <v>151</v>
      </c>
      <c r="Q87" s="424" t="s">
        <v>270</v>
      </c>
      <c r="R87" s="458" t="s">
        <v>334</v>
      </c>
      <c r="S87" s="409" t="s">
        <v>267</v>
      </c>
      <c r="T87" s="528" t="s">
        <v>649</v>
      </c>
      <c r="U87" s="368" t="s">
        <v>303</v>
      </c>
      <c r="V87" s="463"/>
      <c r="W87" s="463"/>
      <c r="X87" s="401"/>
      <c r="Y87" s="463"/>
      <c r="Z87" s="463"/>
      <c r="AA87" s="463"/>
      <c r="AB87" s="463"/>
      <c r="AC87" s="463"/>
      <c r="AD87" s="463"/>
      <c r="AE87" s="463"/>
      <c r="AF87" s="463"/>
      <c r="AG87" s="463"/>
      <c r="AH87" s="463"/>
      <c r="AI87" s="463"/>
      <c r="AJ87" s="463"/>
      <c r="AK87" s="463"/>
      <c r="AL87" s="463"/>
      <c r="AM87" s="463"/>
      <c r="AN87" s="463"/>
      <c r="AO87" s="463"/>
      <c r="AP87" s="463"/>
      <c r="AQ87" s="463"/>
      <c r="AR87" s="463"/>
      <c r="AS87" s="463"/>
      <c r="AT87" s="463"/>
      <c r="AU87" s="463"/>
      <c r="AV87" s="463"/>
      <c r="AW87" s="463"/>
      <c r="AX87" s="463"/>
      <c r="AY87" s="463"/>
      <c r="AZ87" s="463"/>
      <c r="BA87" s="463"/>
      <c r="BB87" s="463"/>
      <c r="BC87" s="463"/>
      <c r="BD87" s="463"/>
      <c r="BE87" s="463"/>
      <c r="BF87" s="463"/>
      <c r="BG87" s="463"/>
      <c r="BH87" s="463"/>
      <c r="BI87" s="463"/>
      <c r="BJ87" s="463"/>
      <c r="BK87" s="463"/>
      <c r="BL87" s="463"/>
      <c r="BM87" s="463"/>
      <c r="BN87" s="463"/>
      <c r="BO87" s="463"/>
      <c r="BP87" s="463"/>
      <c r="BQ87" s="463"/>
      <c r="BR87" s="463"/>
      <c r="BS87" s="463"/>
      <c r="BT87" s="463"/>
      <c r="BU87" s="463"/>
      <c r="BV87" s="463"/>
      <c r="BW87" s="463"/>
      <c r="BX87" s="463"/>
      <c r="BY87" s="463"/>
      <c r="BZ87" s="463"/>
      <c r="CA87" s="463"/>
      <c r="CB87" s="463"/>
      <c r="CC87" s="463"/>
      <c r="CD87" s="463"/>
      <c r="CE87" s="463"/>
      <c r="CF87" s="463"/>
      <c r="CG87" s="463"/>
      <c r="CH87" s="463"/>
      <c r="CI87" s="463"/>
      <c r="CJ87" s="463"/>
      <c r="CK87" s="463"/>
      <c r="CL87" s="463"/>
      <c r="CM87" s="463"/>
      <c r="CN87" s="463"/>
      <c r="CO87" s="463"/>
      <c r="CP87" s="463"/>
      <c r="CQ87" s="463"/>
      <c r="CR87" s="463"/>
      <c r="CS87" s="463"/>
      <c r="CT87" s="463"/>
      <c r="CU87" s="463"/>
      <c r="CV87" s="463"/>
      <c r="CW87" s="463"/>
      <c r="CX87" s="463"/>
      <c r="CY87" s="463"/>
      <c r="CZ87" s="463"/>
      <c r="DA87" s="463"/>
      <c r="DB87" s="463"/>
      <c r="DC87" s="463"/>
      <c r="DD87" s="463"/>
      <c r="DE87" s="463"/>
      <c r="DF87" s="463"/>
      <c r="DG87" s="463"/>
      <c r="DH87" s="463"/>
      <c r="DI87" s="463"/>
      <c r="DJ87" s="463"/>
      <c r="DK87" s="463"/>
      <c r="DL87" s="463"/>
      <c r="DM87" s="463"/>
      <c r="DN87" s="463"/>
      <c r="DO87" s="463"/>
      <c r="DP87" s="463"/>
      <c r="DQ87" s="463"/>
      <c r="DR87" s="463"/>
      <c r="DS87" s="463"/>
      <c r="DT87" s="463"/>
      <c r="DU87" s="463"/>
      <c r="DV87" s="463"/>
      <c r="DW87" s="463"/>
      <c r="DX87" s="463"/>
      <c r="DY87" s="463"/>
      <c r="DZ87" s="463"/>
      <c r="EA87" s="463"/>
      <c r="EB87" s="463"/>
      <c r="EC87" s="463"/>
      <c r="ED87" s="463"/>
      <c r="EE87" s="463"/>
      <c r="EF87" s="463"/>
      <c r="EG87" s="463"/>
      <c r="EH87" s="463"/>
      <c r="EI87" s="463"/>
      <c r="EJ87" s="463"/>
      <c r="EK87" s="463"/>
      <c r="EL87" s="463"/>
      <c r="EM87" s="463"/>
      <c r="EN87" s="463"/>
      <c r="EO87" s="463"/>
      <c r="EP87" s="463"/>
      <c r="EQ87" s="463"/>
      <c r="ER87" s="463"/>
      <c r="ES87" s="463"/>
      <c r="ET87" s="463"/>
      <c r="EU87" s="463"/>
      <c r="EV87" s="463"/>
      <c r="EW87" s="463"/>
      <c r="EX87" s="463"/>
      <c r="EY87" s="463"/>
      <c r="EZ87" s="463"/>
      <c r="FA87" s="463"/>
      <c r="FB87" s="463"/>
      <c r="FC87" s="463"/>
      <c r="FD87" s="463"/>
      <c r="FE87" s="463"/>
      <c r="FF87" s="463"/>
      <c r="FG87" s="463"/>
      <c r="FH87" s="463"/>
      <c r="FI87" s="463"/>
      <c r="FJ87" s="463"/>
      <c r="FK87" s="463"/>
      <c r="FL87" s="463"/>
      <c r="FM87" s="463"/>
      <c r="FN87" s="463"/>
      <c r="FO87" s="463"/>
      <c r="FP87" s="463"/>
      <c r="FQ87" s="463"/>
      <c r="FR87" s="463"/>
      <c r="FS87" s="463"/>
      <c r="FT87" s="463"/>
      <c r="FU87" s="463"/>
      <c r="FV87" s="463"/>
      <c r="FW87" s="463"/>
      <c r="FX87" s="463"/>
      <c r="FY87" s="463"/>
      <c r="FZ87" s="463"/>
      <c r="GA87" s="463"/>
      <c r="GB87" s="463"/>
      <c r="GC87" s="463"/>
      <c r="GD87" s="463"/>
      <c r="GE87" s="463"/>
      <c r="GF87" s="463"/>
      <c r="GG87" s="463"/>
      <c r="GH87" s="463"/>
      <c r="GI87" s="463"/>
      <c r="GJ87" s="463"/>
      <c r="GK87" s="463"/>
      <c r="GL87" s="463"/>
      <c r="GM87" s="463"/>
      <c r="GN87" s="463"/>
      <c r="GO87" s="463"/>
      <c r="GP87" s="463"/>
      <c r="GQ87" s="463"/>
      <c r="GR87" s="463"/>
      <c r="GS87" s="463"/>
      <c r="GT87" s="463"/>
      <c r="GU87" s="463"/>
      <c r="GV87" s="463"/>
      <c r="GW87" s="463"/>
      <c r="GX87" s="463"/>
      <c r="GY87" s="463"/>
      <c r="GZ87" s="463"/>
      <c r="HA87" s="463"/>
      <c r="HB87" s="463"/>
      <c r="HC87" s="463"/>
      <c r="HD87" s="463"/>
      <c r="HE87" s="463"/>
      <c r="HF87" s="463"/>
      <c r="HG87" s="463"/>
      <c r="HH87" s="463"/>
      <c r="HI87" s="463"/>
      <c r="HJ87" s="463"/>
      <c r="HK87" s="463"/>
      <c r="HL87" s="463"/>
      <c r="HM87" s="463"/>
      <c r="HN87" s="463"/>
      <c r="HO87" s="463"/>
      <c r="HP87" s="463"/>
      <c r="HQ87" s="463"/>
      <c r="HR87" s="463"/>
      <c r="HS87" s="463"/>
      <c r="HT87" s="463"/>
      <c r="HU87" s="463"/>
      <c r="HV87" s="463"/>
      <c r="HW87" s="463"/>
      <c r="HX87" s="463"/>
      <c r="HY87" s="463"/>
      <c r="HZ87" s="463"/>
      <c r="IA87" s="463"/>
      <c r="IB87" s="463"/>
      <c r="IC87" s="463"/>
    </row>
    <row r="88" spans="1:237" s="524" customFormat="1" ht="131.25" customHeight="1" x14ac:dyDescent="0.2">
      <c r="A88" s="354">
        <f t="shared" si="5"/>
        <v>79</v>
      </c>
      <c r="B88" s="360" t="s">
        <v>144</v>
      </c>
      <c r="C88" s="356" t="s">
        <v>16</v>
      </c>
      <c r="D88" s="357" t="s">
        <v>210</v>
      </c>
      <c r="E88" s="396">
        <v>312020501</v>
      </c>
      <c r="F88" s="360" t="s">
        <v>152</v>
      </c>
      <c r="G88" s="360" t="s">
        <v>32</v>
      </c>
      <c r="H88" s="363" t="s">
        <v>19</v>
      </c>
      <c r="I88" s="339">
        <v>25456345</v>
      </c>
      <c r="J88" s="339"/>
      <c r="K88" s="347">
        <v>42496</v>
      </c>
      <c r="L88" s="347">
        <v>42559</v>
      </c>
      <c r="M88" s="347">
        <v>42565</v>
      </c>
      <c r="N88" s="421">
        <v>365</v>
      </c>
      <c r="O88" s="347">
        <v>42930</v>
      </c>
      <c r="P88" s="423" t="s">
        <v>153</v>
      </c>
      <c r="Q88" s="424" t="s">
        <v>154</v>
      </c>
      <c r="R88" s="458" t="s">
        <v>155</v>
      </c>
      <c r="S88" s="409" t="s">
        <v>267</v>
      </c>
      <c r="T88" s="526"/>
      <c r="U88" s="527"/>
      <c r="V88" s="523"/>
      <c r="W88" s="523"/>
      <c r="X88" s="523"/>
      <c r="Y88" s="523"/>
      <c r="Z88" s="523"/>
      <c r="AA88" s="523"/>
      <c r="AB88" s="523"/>
      <c r="AC88" s="523"/>
      <c r="AD88" s="523"/>
      <c r="AE88" s="523"/>
      <c r="AF88" s="523"/>
      <c r="AG88" s="523"/>
      <c r="AH88" s="523"/>
      <c r="AI88" s="523"/>
      <c r="AJ88" s="523"/>
      <c r="AK88" s="523"/>
      <c r="AL88" s="523"/>
      <c r="AM88" s="523"/>
      <c r="AN88" s="523"/>
      <c r="AO88" s="523"/>
      <c r="AP88" s="523"/>
      <c r="AQ88" s="523"/>
      <c r="AR88" s="523"/>
      <c r="AS88" s="523"/>
      <c r="AT88" s="523"/>
      <c r="AU88" s="523"/>
      <c r="AV88" s="523"/>
      <c r="AW88" s="523"/>
      <c r="AX88" s="523"/>
      <c r="AY88" s="523"/>
      <c r="AZ88" s="523"/>
      <c r="BA88" s="523"/>
      <c r="BB88" s="523"/>
      <c r="BC88" s="523"/>
      <c r="BD88" s="523"/>
      <c r="BE88" s="523"/>
      <c r="BF88" s="523"/>
      <c r="BG88" s="523"/>
      <c r="BH88" s="523"/>
      <c r="BI88" s="523"/>
      <c r="BJ88" s="523"/>
      <c r="BK88" s="523"/>
      <c r="BL88" s="523"/>
      <c r="BM88" s="523"/>
      <c r="BN88" s="523"/>
      <c r="BO88" s="523"/>
      <c r="BP88" s="523"/>
      <c r="BQ88" s="523"/>
      <c r="BR88" s="523"/>
      <c r="BS88" s="523"/>
      <c r="BT88" s="523"/>
      <c r="BU88" s="523"/>
      <c r="BV88" s="523"/>
      <c r="BW88" s="523"/>
      <c r="BX88" s="523"/>
      <c r="BY88" s="523"/>
      <c r="BZ88" s="523"/>
      <c r="CA88" s="523"/>
      <c r="CB88" s="523"/>
      <c r="CC88" s="523"/>
      <c r="CD88" s="523"/>
      <c r="CE88" s="523"/>
      <c r="CF88" s="523"/>
      <c r="CG88" s="523"/>
      <c r="CH88" s="523"/>
      <c r="CI88" s="523"/>
      <c r="CJ88" s="523"/>
      <c r="CK88" s="523"/>
      <c r="CL88" s="523"/>
      <c r="CM88" s="523"/>
      <c r="CN88" s="523"/>
      <c r="CO88" s="523"/>
      <c r="CP88" s="523"/>
      <c r="CQ88" s="523"/>
      <c r="CR88" s="523"/>
      <c r="CS88" s="523"/>
      <c r="CT88" s="523"/>
      <c r="CU88" s="523"/>
      <c r="CV88" s="523"/>
      <c r="CW88" s="523"/>
      <c r="CX88" s="523"/>
      <c r="CY88" s="523"/>
      <c r="CZ88" s="523"/>
      <c r="DA88" s="523"/>
      <c r="DB88" s="523"/>
      <c r="DC88" s="523"/>
      <c r="DD88" s="523"/>
      <c r="DE88" s="523"/>
      <c r="DF88" s="523"/>
      <c r="DG88" s="523"/>
      <c r="DH88" s="523"/>
      <c r="DI88" s="523"/>
      <c r="DJ88" s="523"/>
      <c r="DK88" s="523"/>
      <c r="DL88" s="523"/>
      <c r="DM88" s="523"/>
      <c r="DN88" s="523"/>
      <c r="DO88" s="523"/>
      <c r="DP88" s="523"/>
      <c r="DQ88" s="523"/>
      <c r="DR88" s="523"/>
      <c r="DS88" s="523"/>
      <c r="DT88" s="523"/>
      <c r="DU88" s="523"/>
      <c r="DV88" s="523"/>
      <c r="DW88" s="523"/>
      <c r="DX88" s="523"/>
      <c r="DY88" s="523"/>
      <c r="DZ88" s="523"/>
      <c r="EA88" s="523"/>
      <c r="EB88" s="523"/>
      <c r="EC88" s="523"/>
      <c r="ED88" s="523"/>
      <c r="EE88" s="523"/>
      <c r="EF88" s="523"/>
      <c r="EG88" s="523"/>
      <c r="EH88" s="523"/>
      <c r="EI88" s="523"/>
      <c r="EJ88" s="523"/>
      <c r="EK88" s="523"/>
      <c r="EL88" s="523"/>
      <c r="EM88" s="523"/>
      <c r="EN88" s="523"/>
      <c r="EO88" s="523"/>
      <c r="EP88" s="523"/>
      <c r="EQ88" s="523"/>
      <c r="ER88" s="523"/>
      <c r="ES88" s="523"/>
      <c r="ET88" s="523"/>
      <c r="EU88" s="523"/>
      <c r="EV88" s="523"/>
      <c r="EW88" s="523"/>
      <c r="EX88" s="523"/>
      <c r="EY88" s="523"/>
      <c r="EZ88" s="523"/>
      <c r="FA88" s="523"/>
      <c r="FB88" s="523"/>
      <c r="FC88" s="523"/>
      <c r="FD88" s="523"/>
      <c r="FE88" s="523"/>
      <c r="FF88" s="523"/>
      <c r="FG88" s="523"/>
      <c r="FH88" s="523"/>
      <c r="FI88" s="523"/>
      <c r="FJ88" s="523"/>
      <c r="FK88" s="523"/>
      <c r="FL88" s="523"/>
      <c r="FM88" s="523"/>
      <c r="FN88" s="523"/>
      <c r="FO88" s="523"/>
      <c r="FP88" s="523"/>
      <c r="FQ88" s="523"/>
      <c r="FR88" s="523"/>
      <c r="FS88" s="523"/>
      <c r="FT88" s="523"/>
      <c r="FU88" s="523"/>
      <c r="FV88" s="523"/>
      <c r="FW88" s="523"/>
      <c r="FX88" s="523"/>
      <c r="FY88" s="523"/>
      <c r="FZ88" s="523"/>
      <c r="GA88" s="523"/>
      <c r="GB88" s="523"/>
      <c r="GC88" s="523"/>
      <c r="GD88" s="523"/>
      <c r="GE88" s="523"/>
      <c r="GF88" s="523"/>
      <c r="GG88" s="523"/>
      <c r="GH88" s="523"/>
      <c r="GI88" s="523"/>
      <c r="GJ88" s="523"/>
      <c r="GK88" s="523"/>
      <c r="GL88" s="523"/>
      <c r="GM88" s="523"/>
      <c r="GN88" s="523"/>
      <c r="GO88" s="523"/>
      <c r="GP88" s="523"/>
      <c r="GQ88" s="523"/>
      <c r="GR88" s="523"/>
      <c r="GS88" s="523"/>
      <c r="GT88" s="523"/>
      <c r="GU88" s="523"/>
      <c r="GV88" s="523"/>
      <c r="GW88" s="523"/>
      <c r="GX88" s="523"/>
      <c r="GY88" s="523"/>
      <c r="GZ88" s="523"/>
      <c r="HA88" s="523"/>
      <c r="HB88" s="523"/>
      <c r="HC88" s="523"/>
      <c r="HD88" s="523"/>
      <c r="HE88" s="523"/>
      <c r="HF88" s="523"/>
      <c r="HG88" s="523"/>
      <c r="HH88" s="523"/>
      <c r="HI88" s="523"/>
      <c r="HJ88" s="523"/>
      <c r="HK88" s="523"/>
      <c r="HL88" s="523"/>
      <c r="HM88" s="523"/>
      <c r="HN88" s="523"/>
      <c r="HO88" s="523"/>
      <c r="HP88" s="523"/>
      <c r="HQ88" s="523"/>
      <c r="HR88" s="523"/>
      <c r="HS88" s="523"/>
      <c r="HT88" s="523"/>
      <c r="HU88" s="523"/>
      <c r="HV88" s="523"/>
      <c r="HW88" s="523"/>
      <c r="HX88" s="523"/>
      <c r="HY88" s="523"/>
      <c r="HZ88" s="523"/>
      <c r="IA88" s="523"/>
      <c r="IB88" s="523"/>
      <c r="IC88" s="523"/>
    </row>
    <row r="89" spans="1:237" s="400" customFormat="1" ht="79.5" customHeight="1" x14ac:dyDescent="0.2">
      <c r="A89" s="354">
        <f t="shared" si="5"/>
        <v>80</v>
      </c>
      <c r="B89" s="360" t="s">
        <v>144</v>
      </c>
      <c r="C89" s="406">
        <v>31201</v>
      </c>
      <c r="D89" s="357" t="s">
        <v>119</v>
      </c>
      <c r="E89" s="396">
        <v>3120103</v>
      </c>
      <c r="F89" s="360" t="s">
        <v>150</v>
      </c>
      <c r="G89" s="360" t="s">
        <v>32</v>
      </c>
      <c r="H89" s="363" t="s">
        <v>19</v>
      </c>
      <c r="I89" s="339">
        <v>15711000.000000002</v>
      </c>
      <c r="J89" s="339"/>
      <c r="K89" s="347">
        <v>42480</v>
      </c>
      <c r="L89" s="347">
        <v>42527</v>
      </c>
      <c r="M89" s="347">
        <v>42530</v>
      </c>
      <c r="N89" s="421">
        <v>365</v>
      </c>
      <c r="O89" s="347">
        <v>42895</v>
      </c>
      <c r="P89" s="423" t="s">
        <v>156</v>
      </c>
      <c r="Q89" s="424" t="s">
        <v>157</v>
      </c>
      <c r="R89" s="425" t="s">
        <v>158</v>
      </c>
      <c r="S89" s="409" t="s">
        <v>267</v>
      </c>
      <c r="T89" s="368" t="s">
        <v>607</v>
      </c>
      <c r="U89" s="368" t="s">
        <v>296</v>
      </c>
    </row>
    <row r="90" spans="1:237" s="400" customFormat="1" ht="90" customHeight="1" x14ac:dyDescent="0.2">
      <c r="A90" s="354">
        <f t="shared" si="5"/>
        <v>81</v>
      </c>
      <c r="B90" s="360" t="s">
        <v>144</v>
      </c>
      <c r="C90" s="406">
        <v>31201</v>
      </c>
      <c r="D90" s="357" t="s">
        <v>119</v>
      </c>
      <c r="E90" s="396">
        <v>3120103</v>
      </c>
      <c r="F90" s="360" t="s">
        <v>150</v>
      </c>
      <c r="G90" s="360" t="s">
        <v>32</v>
      </c>
      <c r="H90" s="363" t="s">
        <v>19</v>
      </c>
      <c r="I90" s="339">
        <v>28000000</v>
      </c>
      <c r="J90" s="339"/>
      <c r="K90" s="347">
        <v>42514</v>
      </c>
      <c r="L90" s="347">
        <v>42577</v>
      </c>
      <c r="M90" s="347">
        <v>42580</v>
      </c>
      <c r="N90" s="421">
        <v>90</v>
      </c>
      <c r="O90" s="347">
        <v>42670</v>
      </c>
      <c r="P90" s="423" t="s">
        <v>255</v>
      </c>
      <c r="Q90" s="424" t="s">
        <v>256</v>
      </c>
      <c r="R90" s="425" t="s">
        <v>257</v>
      </c>
      <c r="S90" s="409" t="s">
        <v>267</v>
      </c>
      <c r="T90" s="343"/>
      <c r="U90" s="529"/>
    </row>
    <row r="91" spans="1:237" s="400" customFormat="1" ht="86.25" customHeight="1" x14ac:dyDescent="0.2">
      <c r="A91" s="354">
        <f t="shared" si="5"/>
        <v>82</v>
      </c>
      <c r="B91" s="360" t="s">
        <v>144</v>
      </c>
      <c r="C91" s="406">
        <v>31201</v>
      </c>
      <c r="D91" s="460" t="s">
        <v>119</v>
      </c>
      <c r="E91" s="396">
        <v>3120102</v>
      </c>
      <c r="F91" s="512" t="s">
        <v>159</v>
      </c>
      <c r="G91" s="360" t="s">
        <v>27</v>
      </c>
      <c r="H91" s="363" t="s">
        <v>28</v>
      </c>
      <c r="I91" s="339">
        <f>50000000-18628800-1500200</f>
        <v>29871000</v>
      </c>
      <c r="J91" s="339"/>
      <c r="K91" s="347">
        <v>42591</v>
      </c>
      <c r="L91" s="347">
        <v>42675</v>
      </c>
      <c r="M91" s="347">
        <v>42678</v>
      </c>
      <c r="N91" s="421">
        <v>365</v>
      </c>
      <c r="O91" s="347">
        <v>43043</v>
      </c>
      <c r="P91" s="423" t="s">
        <v>160</v>
      </c>
      <c r="Q91" s="424" t="s">
        <v>584</v>
      </c>
      <c r="R91" s="425" t="s">
        <v>161</v>
      </c>
      <c r="S91" s="409" t="s">
        <v>267</v>
      </c>
      <c r="T91" s="343"/>
      <c r="U91" s="529"/>
    </row>
    <row r="92" spans="1:237" s="400" customFormat="1" ht="174" customHeight="1" x14ac:dyDescent="0.2">
      <c r="A92" s="354">
        <f t="shared" si="5"/>
        <v>83</v>
      </c>
      <c r="B92" s="360" t="s">
        <v>144</v>
      </c>
      <c r="C92" s="363">
        <v>31202</v>
      </c>
      <c r="D92" s="357" t="s">
        <v>210</v>
      </c>
      <c r="E92" s="396">
        <v>3120203</v>
      </c>
      <c r="F92" s="360" t="s">
        <v>162</v>
      </c>
      <c r="G92" s="363" t="s">
        <v>81</v>
      </c>
      <c r="H92" s="470" t="s">
        <v>213</v>
      </c>
      <c r="I92" s="339">
        <v>53000000</v>
      </c>
      <c r="J92" s="339"/>
      <c r="K92" s="347">
        <v>42479</v>
      </c>
      <c r="L92" s="347">
        <v>42491</v>
      </c>
      <c r="M92" s="347">
        <f>L92+5</f>
        <v>42496</v>
      </c>
      <c r="N92" s="421">
        <v>365</v>
      </c>
      <c r="O92" s="347">
        <f>M92+N92</f>
        <v>42861</v>
      </c>
      <c r="P92" s="423" t="s">
        <v>163</v>
      </c>
      <c r="Q92" s="424" t="s">
        <v>581</v>
      </c>
      <c r="R92" s="425" t="s">
        <v>164</v>
      </c>
      <c r="S92" s="409" t="s">
        <v>267</v>
      </c>
      <c r="T92" s="348" t="s">
        <v>615</v>
      </c>
      <c r="U92" s="368" t="s">
        <v>296</v>
      </c>
    </row>
    <row r="93" spans="1:237" s="400" customFormat="1" ht="117.75" customHeight="1" x14ac:dyDescent="0.2">
      <c r="A93" s="354">
        <f t="shared" si="5"/>
        <v>84</v>
      </c>
      <c r="B93" s="360" t="s">
        <v>144</v>
      </c>
      <c r="C93" s="363">
        <v>31202</v>
      </c>
      <c r="D93" s="357" t="s">
        <v>210</v>
      </c>
      <c r="E93" s="396">
        <v>3120203</v>
      </c>
      <c r="F93" s="360" t="s">
        <v>162</v>
      </c>
      <c r="G93" s="363" t="s">
        <v>77</v>
      </c>
      <c r="H93" s="363" t="s">
        <v>28</v>
      </c>
      <c r="I93" s="339">
        <v>4747739</v>
      </c>
      <c r="J93" s="339">
        <v>4747739</v>
      </c>
      <c r="K93" s="347">
        <v>42461</v>
      </c>
      <c r="L93" s="347">
        <v>42516</v>
      </c>
      <c r="M93" s="347">
        <f>L93+5</f>
        <v>42521</v>
      </c>
      <c r="N93" s="421">
        <v>365</v>
      </c>
      <c r="O93" s="347">
        <f>M93+N93</f>
        <v>42886</v>
      </c>
      <c r="P93" s="423" t="s">
        <v>165</v>
      </c>
      <c r="Q93" s="424" t="s">
        <v>166</v>
      </c>
      <c r="R93" s="425" t="s">
        <v>167</v>
      </c>
      <c r="S93" s="409" t="s">
        <v>267</v>
      </c>
      <c r="T93" s="348" t="s">
        <v>787</v>
      </c>
      <c r="U93" s="368" t="s">
        <v>303</v>
      </c>
    </row>
    <row r="94" spans="1:237" s="405" customFormat="1" ht="109.5" customHeight="1" x14ac:dyDescent="0.2">
      <c r="A94" s="354">
        <f t="shared" si="5"/>
        <v>85</v>
      </c>
      <c r="B94" s="360" t="s">
        <v>144</v>
      </c>
      <c r="C94" s="406">
        <v>31202</v>
      </c>
      <c r="D94" s="357" t="s">
        <v>210</v>
      </c>
      <c r="E94" s="396">
        <v>3120204</v>
      </c>
      <c r="F94" s="512" t="s">
        <v>229</v>
      </c>
      <c r="G94" s="363" t="s">
        <v>27</v>
      </c>
      <c r="H94" s="363" t="s">
        <v>28</v>
      </c>
      <c r="I94" s="339">
        <v>60000000</v>
      </c>
      <c r="J94" s="339">
        <v>60000000</v>
      </c>
      <c r="K94" s="347">
        <v>42348</v>
      </c>
      <c r="L94" s="347">
        <v>42489</v>
      </c>
      <c r="M94" s="530" t="s">
        <v>653</v>
      </c>
      <c r="N94" s="421">
        <v>365</v>
      </c>
      <c r="O94" s="530" t="s">
        <v>653</v>
      </c>
      <c r="P94" s="423" t="s">
        <v>168</v>
      </c>
      <c r="Q94" s="348" t="s">
        <v>650</v>
      </c>
      <c r="R94" s="531" t="s">
        <v>651</v>
      </c>
      <c r="S94" s="409" t="s">
        <v>267</v>
      </c>
      <c r="T94" s="348" t="s">
        <v>652</v>
      </c>
      <c r="U94" s="368" t="s">
        <v>303</v>
      </c>
      <c r="X94" s="401"/>
    </row>
    <row r="95" spans="1:237" s="405" customFormat="1" ht="126" customHeight="1" x14ac:dyDescent="0.2">
      <c r="A95" s="354">
        <f t="shared" si="5"/>
        <v>86</v>
      </c>
      <c r="B95" s="360" t="s">
        <v>144</v>
      </c>
      <c r="C95" s="356" t="s">
        <v>16</v>
      </c>
      <c r="D95" s="357" t="s">
        <v>210</v>
      </c>
      <c r="E95" s="396">
        <v>312020501</v>
      </c>
      <c r="F95" s="360" t="s">
        <v>84</v>
      </c>
      <c r="G95" s="363" t="s">
        <v>102</v>
      </c>
      <c r="H95" s="363" t="s">
        <v>28</v>
      </c>
      <c r="I95" s="339">
        <v>873800000</v>
      </c>
      <c r="J95" s="339"/>
      <c r="K95" s="347">
        <v>42359</v>
      </c>
      <c r="L95" s="347">
        <v>42457</v>
      </c>
      <c r="M95" s="347">
        <v>42461</v>
      </c>
      <c r="N95" s="421">
        <v>365</v>
      </c>
      <c r="O95" s="347">
        <v>42826</v>
      </c>
      <c r="P95" s="423" t="s">
        <v>169</v>
      </c>
      <c r="Q95" s="424" t="s">
        <v>170</v>
      </c>
      <c r="R95" s="425" t="s">
        <v>171</v>
      </c>
      <c r="S95" s="409" t="s">
        <v>267</v>
      </c>
      <c r="T95" s="348" t="s">
        <v>458</v>
      </c>
      <c r="U95" s="368" t="s">
        <v>296</v>
      </c>
    </row>
    <row r="96" spans="1:237" s="405" customFormat="1" ht="247.5" customHeight="1" x14ac:dyDescent="0.2">
      <c r="A96" s="354">
        <f t="shared" si="5"/>
        <v>87</v>
      </c>
      <c r="B96" s="360" t="s">
        <v>144</v>
      </c>
      <c r="C96" s="363">
        <v>31202</v>
      </c>
      <c r="D96" s="357" t="s">
        <v>210</v>
      </c>
      <c r="E96" s="396">
        <v>3120201</v>
      </c>
      <c r="F96" s="360" t="s">
        <v>172</v>
      </c>
      <c r="G96" s="363" t="s">
        <v>81</v>
      </c>
      <c r="H96" s="348" t="s">
        <v>173</v>
      </c>
      <c r="I96" s="339">
        <v>72351180</v>
      </c>
      <c r="J96" s="339">
        <v>72351180</v>
      </c>
      <c r="K96" s="347">
        <v>42377</v>
      </c>
      <c r="L96" s="347">
        <v>42401</v>
      </c>
      <c r="M96" s="347">
        <v>42403</v>
      </c>
      <c r="N96" s="421">
        <v>365</v>
      </c>
      <c r="O96" s="347">
        <v>42768</v>
      </c>
      <c r="P96" s="423" t="s">
        <v>174</v>
      </c>
      <c r="Q96" s="368" t="s">
        <v>471</v>
      </c>
      <c r="R96" s="458" t="s">
        <v>175</v>
      </c>
      <c r="S96" s="409" t="s">
        <v>267</v>
      </c>
      <c r="T96" s="457" t="s">
        <v>335</v>
      </c>
      <c r="U96" s="368" t="s">
        <v>303</v>
      </c>
      <c r="X96" s="401"/>
    </row>
    <row r="97" spans="1:21" s="400" customFormat="1" ht="101.25" customHeight="1" x14ac:dyDescent="0.2">
      <c r="A97" s="354">
        <f t="shared" si="5"/>
        <v>88</v>
      </c>
      <c r="B97" s="360" t="s">
        <v>144</v>
      </c>
      <c r="C97" s="356" t="s">
        <v>16</v>
      </c>
      <c r="D97" s="357" t="s">
        <v>210</v>
      </c>
      <c r="E97" s="396">
        <v>312020501</v>
      </c>
      <c r="F97" s="360" t="s">
        <v>84</v>
      </c>
      <c r="G97" s="363" t="s">
        <v>77</v>
      </c>
      <c r="H97" s="363" t="s">
        <v>28</v>
      </c>
      <c r="I97" s="339">
        <v>29877362</v>
      </c>
      <c r="J97" s="339"/>
      <c r="K97" s="347">
        <v>42513</v>
      </c>
      <c r="L97" s="347">
        <v>42576</v>
      </c>
      <c r="M97" s="347">
        <v>42580</v>
      </c>
      <c r="N97" s="421">
        <v>365</v>
      </c>
      <c r="O97" s="347">
        <v>42945</v>
      </c>
      <c r="P97" s="476" t="s">
        <v>176</v>
      </c>
      <c r="Q97" s="424" t="s">
        <v>177</v>
      </c>
      <c r="R97" s="458" t="s">
        <v>178</v>
      </c>
      <c r="S97" s="409" t="s">
        <v>267</v>
      </c>
      <c r="T97" s="343"/>
      <c r="U97" s="529"/>
    </row>
    <row r="98" spans="1:21" s="400" customFormat="1" ht="125.25" customHeight="1" x14ac:dyDescent="0.2">
      <c r="A98" s="354">
        <f t="shared" si="5"/>
        <v>89</v>
      </c>
      <c r="B98" s="360" t="s">
        <v>144</v>
      </c>
      <c r="C98" s="356" t="s">
        <v>16</v>
      </c>
      <c r="D98" s="357" t="s">
        <v>210</v>
      </c>
      <c r="E98" s="396">
        <v>312020501</v>
      </c>
      <c r="F98" s="360" t="s">
        <v>84</v>
      </c>
      <c r="G98" s="363" t="s">
        <v>27</v>
      </c>
      <c r="H98" s="363" t="s">
        <v>28</v>
      </c>
      <c r="I98" s="339">
        <v>102537737</v>
      </c>
      <c r="J98" s="339"/>
      <c r="K98" s="347">
        <v>42543</v>
      </c>
      <c r="L98" s="347">
        <v>42627</v>
      </c>
      <c r="M98" s="347">
        <v>42632</v>
      </c>
      <c r="N98" s="421">
        <v>365</v>
      </c>
      <c r="O98" s="347">
        <v>42997</v>
      </c>
      <c r="P98" s="476" t="s">
        <v>179</v>
      </c>
      <c r="Q98" s="424" t="s">
        <v>180</v>
      </c>
      <c r="R98" s="458" t="s">
        <v>178</v>
      </c>
      <c r="S98" s="409" t="s">
        <v>267</v>
      </c>
      <c r="T98" s="343"/>
      <c r="U98" s="529"/>
    </row>
    <row r="99" spans="1:21" s="400" customFormat="1" ht="69" customHeight="1" x14ac:dyDescent="0.2">
      <c r="A99" s="354">
        <f t="shared" si="5"/>
        <v>90</v>
      </c>
      <c r="B99" s="360" t="s">
        <v>144</v>
      </c>
      <c r="C99" s="356" t="s">
        <v>16</v>
      </c>
      <c r="D99" s="357" t="s">
        <v>210</v>
      </c>
      <c r="E99" s="396">
        <v>312020501</v>
      </c>
      <c r="F99" s="360" t="s">
        <v>84</v>
      </c>
      <c r="G99" s="363" t="s">
        <v>77</v>
      </c>
      <c r="H99" s="363" t="s">
        <v>28</v>
      </c>
      <c r="I99" s="339">
        <v>10474000.000000002</v>
      </c>
      <c r="J99" s="339"/>
      <c r="K99" s="347">
        <v>42527</v>
      </c>
      <c r="L99" s="347">
        <v>42590</v>
      </c>
      <c r="M99" s="347">
        <v>42594</v>
      </c>
      <c r="N99" s="421">
        <v>365</v>
      </c>
      <c r="O99" s="347">
        <v>42959</v>
      </c>
      <c r="P99" s="476" t="s">
        <v>181</v>
      </c>
      <c r="Q99" s="532" t="s">
        <v>182</v>
      </c>
      <c r="R99" s="458" t="s">
        <v>183</v>
      </c>
      <c r="S99" s="409" t="s">
        <v>267</v>
      </c>
      <c r="T99" s="343"/>
      <c r="U99" s="529"/>
    </row>
    <row r="100" spans="1:21" s="400" customFormat="1" ht="155.25" customHeight="1" x14ac:dyDescent="0.2">
      <c r="A100" s="354">
        <f t="shared" si="5"/>
        <v>91</v>
      </c>
      <c r="B100" s="360" t="s">
        <v>144</v>
      </c>
      <c r="C100" s="466" t="s">
        <v>142</v>
      </c>
      <c r="D100" s="357" t="s">
        <v>104</v>
      </c>
      <c r="E100" s="406">
        <v>311020301</v>
      </c>
      <c r="F100" s="360" t="s">
        <v>80</v>
      </c>
      <c r="G100" s="363" t="s">
        <v>77</v>
      </c>
      <c r="H100" s="363" t="s">
        <v>28</v>
      </c>
      <c r="I100" s="339">
        <f>50000000-5000000</f>
        <v>45000000</v>
      </c>
      <c r="J100" s="339"/>
      <c r="K100" s="347">
        <v>42480</v>
      </c>
      <c r="L100" s="347">
        <v>42535</v>
      </c>
      <c r="M100" s="347">
        <f>L100+L845</f>
        <v>42535</v>
      </c>
      <c r="N100" s="421">
        <v>120</v>
      </c>
      <c r="O100" s="347">
        <f>M100+N100</f>
        <v>42655</v>
      </c>
      <c r="P100" s="476" t="s">
        <v>184</v>
      </c>
      <c r="Q100" s="424" t="s">
        <v>577</v>
      </c>
      <c r="R100" s="458" t="s">
        <v>185</v>
      </c>
      <c r="S100" s="409" t="s">
        <v>267</v>
      </c>
      <c r="T100" s="343"/>
      <c r="U100" s="529"/>
    </row>
    <row r="101" spans="1:21" s="405" customFormat="1" ht="225" customHeight="1" x14ac:dyDescent="0.2">
      <c r="A101" s="354">
        <f t="shared" si="5"/>
        <v>92</v>
      </c>
      <c r="B101" s="360" t="s">
        <v>144</v>
      </c>
      <c r="C101" s="406">
        <v>33</v>
      </c>
      <c r="D101" s="316" t="s">
        <v>24</v>
      </c>
      <c r="E101" s="396" t="s">
        <v>97</v>
      </c>
      <c r="F101" s="316" t="s">
        <v>211</v>
      </c>
      <c r="G101" s="348" t="s">
        <v>198</v>
      </c>
      <c r="H101" s="363" t="s">
        <v>262</v>
      </c>
      <c r="I101" s="339">
        <v>28000000</v>
      </c>
      <c r="J101" s="339"/>
      <c r="K101" s="347">
        <v>42542</v>
      </c>
      <c r="L101" s="347">
        <v>42603</v>
      </c>
      <c r="M101" s="347">
        <v>42608</v>
      </c>
      <c r="N101" s="421">
        <v>90</v>
      </c>
      <c r="O101" s="347">
        <f>+M101+N101</f>
        <v>42698</v>
      </c>
      <c r="P101" s="465" t="s">
        <v>186</v>
      </c>
      <c r="Q101" s="424" t="s">
        <v>811</v>
      </c>
      <c r="R101" s="458" t="s">
        <v>254</v>
      </c>
      <c r="S101" s="409" t="s">
        <v>267</v>
      </c>
      <c r="T101" s="457" t="s">
        <v>818</v>
      </c>
      <c r="U101" s="368" t="s">
        <v>296</v>
      </c>
    </row>
    <row r="102" spans="1:21" s="400" customFormat="1" ht="163.5" customHeight="1" x14ac:dyDescent="0.2">
      <c r="A102" s="354">
        <f t="shared" si="5"/>
        <v>93</v>
      </c>
      <c r="B102" s="360" t="s">
        <v>144</v>
      </c>
      <c r="C102" s="406">
        <v>33</v>
      </c>
      <c r="D102" s="316" t="s">
        <v>24</v>
      </c>
      <c r="E102" s="396" t="s">
        <v>97</v>
      </c>
      <c r="F102" s="316" t="s">
        <v>211</v>
      </c>
      <c r="G102" s="471" t="s">
        <v>102</v>
      </c>
      <c r="H102" s="363" t="s">
        <v>187</v>
      </c>
      <c r="I102" s="339">
        <v>312000000</v>
      </c>
      <c r="J102" s="339"/>
      <c r="K102" s="347">
        <v>42521</v>
      </c>
      <c r="L102" s="347">
        <v>42614</v>
      </c>
      <c r="M102" s="347">
        <v>42619</v>
      </c>
      <c r="N102" s="421">
        <v>180</v>
      </c>
      <c r="O102" s="347">
        <v>42799</v>
      </c>
      <c r="P102" s="476" t="s">
        <v>188</v>
      </c>
      <c r="Q102" s="424" t="s">
        <v>316</v>
      </c>
      <c r="R102" s="458" t="s">
        <v>189</v>
      </c>
      <c r="S102" s="409" t="s">
        <v>267</v>
      </c>
      <c r="T102" s="343"/>
      <c r="U102" s="529"/>
    </row>
    <row r="103" spans="1:21" s="400" customFormat="1" ht="125.25" customHeight="1" x14ac:dyDescent="0.2">
      <c r="A103" s="354">
        <f t="shared" si="5"/>
        <v>94</v>
      </c>
      <c r="B103" s="360" t="s">
        <v>144</v>
      </c>
      <c r="C103" s="406">
        <v>33</v>
      </c>
      <c r="D103" s="316" t="s">
        <v>24</v>
      </c>
      <c r="E103" s="396" t="s">
        <v>97</v>
      </c>
      <c r="F103" s="316" t="s">
        <v>211</v>
      </c>
      <c r="G103" s="363" t="s">
        <v>27</v>
      </c>
      <c r="H103" s="363" t="s">
        <v>28</v>
      </c>
      <c r="I103" s="339">
        <f>100000000-I104</f>
        <v>85000000</v>
      </c>
      <c r="J103" s="339"/>
      <c r="K103" s="347">
        <v>42535</v>
      </c>
      <c r="L103" s="347">
        <v>42627</v>
      </c>
      <c r="M103" s="347">
        <v>42633</v>
      </c>
      <c r="N103" s="421">
        <v>15</v>
      </c>
      <c r="O103" s="347">
        <f>+M103+N103</f>
        <v>42648</v>
      </c>
      <c r="P103" s="476" t="s">
        <v>190</v>
      </c>
      <c r="Q103" s="424" t="s">
        <v>317</v>
      </c>
      <c r="R103" s="458" t="s">
        <v>191</v>
      </c>
      <c r="S103" s="409" t="s">
        <v>267</v>
      </c>
      <c r="T103" s="477"/>
      <c r="U103" s="477"/>
    </row>
    <row r="104" spans="1:21" s="400" customFormat="1" ht="99" customHeight="1" x14ac:dyDescent="0.2">
      <c r="A104" s="354">
        <f t="shared" si="5"/>
        <v>95</v>
      </c>
      <c r="B104" s="360" t="s">
        <v>144</v>
      </c>
      <c r="C104" s="406">
        <v>33</v>
      </c>
      <c r="D104" s="316" t="s">
        <v>24</v>
      </c>
      <c r="E104" s="396" t="s">
        <v>97</v>
      </c>
      <c r="F104" s="316" t="s">
        <v>211</v>
      </c>
      <c r="G104" s="363" t="s">
        <v>27</v>
      </c>
      <c r="H104" s="363" t="s">
        <v>28</v>
      </c>
      <c r="I104" s="339">
        <v>15000000</v>
      </c>
      <c r="J104" s="339"/>
      <c r="K104" s="347">
        <v>42535</v>
      </c>
      <c r="L104" s="347">
        <v>42627</v>
      </c>
      <c r="M104" s="347">
        <v>42633</v>
      </c>
      <c r="N104" s="421">
        <v>15</v>
      </c>
      <c r="O104" s="347">
        <f>+M104+N104</f>
        <v>42648</v>
      </c>
      <c r="P104" s="476" t="s">
        <v>190</v>
      </c>
      <c r="Q104" s="424" t="s">
        <v>317</v>
      </c>
      <c r="R104" s="458" t="s">
        <v>191</v>
      </c>
      <c r="S104" s="409" t="s">
        <v>267</v>
      </c>
      <c r="T104" s="477" t="s">
        <v>798</v>
      </c>
      <c r="U104" s="477" t="s">
        <v>799</v>
      </c>
    </row>
    <row r="105" spans="1:21" s="400" customFormat="1" ht="87" customHeight="1" x14ac:dyDescent="0.2">
      <c r="A105" s="354">
        <f t="shared" si="5"/>
        <v>96</v>
      </c>
      <c r="B105" s="360" t="s">
        <v>144</v>
      </c>
      <c r="C105" s="406">
        <v>33</v>
      </c>
      <c r="D105" s="316" t="s">
        <v>24</v>
      </c>
      <c r="E105" s="396" t="s">
        <v>97</v>
      </c>
      <c r="F105" s="316" t="s">
        <v>211</v>
      </c>
      <c r="G105" s="363" t="s">
        <v>27</v>
      </c>
      <c r="H105" s="363" t="s">
        <v>63</v>
      </c>
      <c r="I105" s="339">
        <v>43000000</v>
      </c>
      <c r="J105" s="339"/>
      <c r="K105" s="347">
        <v>42527</v>
      </c>
      <c r="L105" s="347">
        <v>42611</v>
      </c>
      <c r="M105" s="347">
        <v>42613</v>
      </c>
      <c r="N105" s="421">
        <v>60</v>
      </c>
      <c r="O105" s="347">
        <v>42673</v>
      </c>
      <c r="P105" s="476" t="s">
        <v>192</v>
      </c>
      <c r="Q105" s="424" t="s">
        <v>318</v>
      </c>
      <c r="R105" s="458" t="s">
        <v>193</v>
      </c>
      <c r="S105" s="409" t="s">
        <v>267</v>
      </c>
      <c r="T105" s="343"/>
      <c r="U105" s="529"/>
    </row>
    <row r="106" spans="1:21" s="400" customFormat="1" ht="257.25" customHeight="1" x14ac:dyDescent="0.2">
      <c r="A106" s="354">
        <f t="shared" si="5"/>
        <v>97</v>
      </c>
      <c r="B106" s="360" t="s">
        <v>144</v>
      </c>
      <c r="C106" s="406">
        <v>33</v>
      </c>
      <c r="D106" s="316" t="s">
        <v>24</v>
      </c>
      <c r="E106" s="396" t="s">
        <v>97</v>
      </c>
      <c r="F106" s="316" t="s">
        <v>211</v>
      </c>
      <c r="G106" s="471" t="s">
        <v>102</v>
      </c>
      <c r="H106" s="363" t="s">
        <v>187</v>
      </c>
      <c r="I106" s="339">
        <v>2712000000</v>
      </c>
      <c r="J106" s="339"/>
      <c r="K106" s="347">
        <v>42510</v>
      </c>
      <c r="L106" s="347">
        <v>42602</v>
      </c>
      <c r="M106" s="347">
        <v>42607</v>
      </c>
      <c r="N106" s="421">
        <f>6*30</f>
        <v>180</v>
      </c>
      <c r="O106" s="347">
        <f>+M106+N106</f>
        <v>42787</v>
      </c>
      <c r="P106" s="476" t="s">
        <v>190</v>
      </c>
      <c r="Q106" s="424" t="s">
        <v>319</v>
      </c>
      <c r="R106" s="458" t="s">
        <v>194</v>
      </c>
      <c r="S106" s="409" t="s">
        <v>267</v>
      </c>
      <c r="T106" s="368" t="s">
        <v>704</v>
      </c>
      <c r="U106" s="348" t="s">
        <v>296</v>
      </c>
    </row>
    <row r="107" spans="1:21" s="405" customFormat="1" ht="107.25" customHeight="1" x14ac:dyDescent="0.2">
      <c r="A107" s="354">
        <f t="shared" si="5"/>
        <v>98</v>
      </c>
      <c r="B107" s="395" t="s">
        <v>144</v>
      </c>
      <c r="C107" s="396">
        <v>33</v>
      </c>
      <c r="D107" s="316" t="s">
        <v>24</v>
      </c>
      <c r="E107" s="363" t="s">
        <v>97</v>
      </c>
      <c r="F107" s="316" t="s">
        <v>211</v>
      </c>
      <c r="G107" s="396" t="s">
        <v>77</v>
      </c>
      <c r="H107" s="360" t="s">
        <v>28</v>
      </c>
      <c r="I107" s="339">
        <v>31000000</v>
      </c>
      <c r="J107" s="339"/>
      <c r="K107" s="347">
        <v>42473</v>
      </c>
      <c r="L107" s="347">
        <v>42546</v>
      </c>
      <c r="M107" s="347">
        <f>L107+5</f>
        <v>42551</v>
      </c>
      <c r="N107" s="421">
        <v>90</v>
      </c>
      <c r="O107" s="347">
        <f>M107+N107</f>
        <v>42641</v>
      </c>
      <c r="P107" s="476" t="s">
        <v>599</v>
      </c>
      <c r="Q107" s="424" t="s">
        <v>604</v>
      </c>
      <c r="R107" s="458" t="s">
        <v>603</v>
      </c>
      <c r="S107" s="409" t="s">
        <v>267</v>
      </c>
      <c r="T107" s="368" t="s">
        <v>621</v>
      </c>
      <c r="U107" s="348" t="s">
        <v>296</v>
      </c>
    </row>
    <row r="108" spans="1:21" s="400" customFormat="1" ht="116.25" customHeight="1" x14ac:dyDescent="0.2">
      <c r="A108" s="354">
        <f t="shared" si="5"/>
        <v>99</v>
      </c>
      <c r="B108" s="395" t="s">
        <v>144</v>
      </c>
      <c r="C108" s="396">
        <v>33</v>
      </c>
      <c r="D108" s="316" t="s">
        <v>24</v>
      </c>
      <c r="E108" s="363" t="s">
        <v>97</v>
      </c>
      <c r="F108" s="316" t="s">
        <v>211</v>
      </c>
      <c r="G108" s="471" t="s">
        <v>212</v>
      </c>
      <c r="H108" s="487" t="s">
        <v>195</v>
      </c>
      <c r="I108" s="339">
        <v>300000000</v>
      </c>
      <c r="J108" s="339"/>
      <c r="K108" s="347">
        <v>42563</v>
      </c>
      <c r="L108" s="347">
        <v>42703</v>
      </c>
      <c r="M108" s="347">
        <v>42708</v>
      </c>
      <c r="N108" s="421">
        <v>270</v>
      </c>
      <c r="O108" s="347">
        <v>42978</v>
      </c>
      <c r="P108" s="476" t="s">
        <v>196</v>
      </c>
      <c r="Q108" s="424" t="s">
        <v>320</v>
      </c>
      <c r="R108" s="458" t="s">
        <v>197</v>
      </c>
      <c r="S108" s="409" t="s">
        <v>267</v>
      </c>
      <c r="T108" s="343"/>
      <c r="U108" s="529"/>
    </row>
    <row r="109" spans="1:21" s="400" customFormat="1" ht="116.25" customHeight="1" x14ac:dyDescent="0.2">
      <c r="A109" s="354">
        <f t="shared" si="5"/>
        <v>100</v>
      </c>
      <c r="B109" s="395" t="s">
        <v>144</v>
      </c>
      <c r="C109" s="396">
        <v>33</v>
      </c>
      <c r="D109" s="316" t="s">
        <v>24</v>
      </c>
      <c r="E109" s="363" t="s">
        <v>97</v>
      </c>
      <c r="F109" s="316" t="s">
        <v>211</v>
      </c>
      <c r="G109" s="471" t="s">
        <v>27</v>
      </c>
      <c r="H109" s="487" t="s">
        <v>63</v>
      </c>
      <c r="I109" s="339">
        <v>450000000</v>
      </c>
      <c r="J109" s="339"/>
      <c r="K109" s="533">
        <v>42597</v>
      </c>
      <c r="L109" s="533">
        <f>K109+90</f>
        <v>42687</v>
      </c>
      <c r="M109" s="533">
        <f>L109+5</f>
        <v>42692</v>
      </c>
      <c r="N109" s="421">
        <v>60</v>
      </c>
      <c r="O109" s="533">
        <f>M109+N109</f>
        <v>42752</v>
      </c>
      <c r="P109" s="534" t="s">
        <v>751</v>
      </c>
      <c r="Q109" s="532" t="s">
        <v>752</v>
      </c>
      <c r="R109" s="470" t="s">
        <v>753</v>
      </c>
      <c r="S109" s="409"/>
      <c r="T109" s="343"/>
      <c r="U109" s="529"/>
    </row>
    <row r="110" spans="1:21" s="400" customFormat="1" ht="74.25" customHeight="1" x14ac:dyDescent="0.2">
      <c r="A110" s="354">
        <f t="shared" si="5"/>
        <v>101</v>
      </c>
      <c r="B110" s="395" t="s">
        <v>202</v>
      </c>
      <c r="C110" s="471">
        <v>33</v>
      </c>
      <c r="D110" s="535" t="s">
        <v>261</v>
      </c>
      <c r="E110" s="536" t="s">
        <v>97</v>
      </c>
      <c r="F110" s="348" t="s">
        <v>98</v>
      </c>
      <c r="G110" s="348" t="s">
        <v>198</v>
      </c>
      <c r="H110" s="348" t="s">
        <v>199</v>
      </c>
      <c r="I110" s="327">
        <v>5200000</v>
      </c>
      <c r="J110" s="343"/>
      <c r="K110" s="346">
        <v>42625</v>
      </c>
      <c r="L110" s="346">
        <f>+K110+63</f>
        <v>42688</v>
      </c>
      <c r="M110" s="346">
        <f>+L110+7</f>
        <v>42695</v>
      </c>
      <c r="N110" s="537">
        <v>15</v>
      </c>
      <c r="O110" s="346">
        <f>+M110+N110</f>
        <v>42710</v>
      </c>
      <c r="P110" s="516" t="s">
        <v>200</v>
      </c>
      <c r="Q110" s="470" t="s">
        <v>709</v>
      </c>
      <c r="R110" s="469" t="s">
        <v>201</v>
      </c>
      <c r="S110" s="368" t="s">
        <v>297</v>
      </c>
      <c r="T110" s="343"/>
      <c r="U110" s="529"/>
    </row>
    <row r="111" spans="1:21" s="400" customFormat="1" ht="102.75" customHeight="1" x14ac:dyDescent="0.2">
      <c r="A111" s="354">
        <f t="shared" si="5"/>
        <v>102</v>
      </c>
      <c r="B111" s="395" t="s">
        <v>202</v>
      </c>
      <c r="C111" s="471">
        <v>33</v>
      </c>
      <c r="D111" s="535" t="s">
        <v>261</v>
      </c>
      <c r="E111" s="536" t="s">
        <v>97</v>
      </c>
      <c r="F111" s="348" t="s">
        <v>98</v>
      </c>
      <c r="G111" s="538" t="s">
        <v>198</v>
      </c>
      <c r="H111" s="539" t="s">
        <v>199</v>
      </c>
      <c r="I111" s="327">
        <v>1000000</v>
      </c>
      <c r="J111" s="343"/>
      <c r="K111" s="346">
        <v>42516</v>
      </c>
      <c r="L111" s="402">
        <f>+K111+63</f>
        <v>42579</v>
      </c>
      <c r="M111" s="402">
        <f>+L111+7</f>
        <v>42586</v>
      </c>
      <c r="N111" s="354">
        <v>15</v>
      </c>
      <c r="O111" s="402">
        <f>+M111+N111</f>
        <v>42601</v>
      </c>
      <c r="P111" s="470" t="s">
        <v>728</v>
      </c>
      <c r="Q111" s="470" t="s">
        <v>711</v>
      </c>
      <c r="R111" s="470" t="s">
        <v>727</v>
      </c>
      <c r="S111" s="368" t="s">
        <v>297</v>
      </c>
      <c r="T111" s="343"/>
      <c r="U111" s="529"/>
    </row>
    <row r="112" spans="1:21" s="400" customFormat="1" ht="102.75" customHeight="1" x14ac:dyDescent="0.2">
      <c r="A112" s="354">
        <f t="shared" si="5"/>
        <v>103</v>
      </c>
      <c r="B112" s="395" t="s">
        <v>202</v>
      </c>
      <c r="C112" s="471">
        <v>33</v>
      </c>
      <c r="D112" s="535" t="s">
        <v>261</v>
      </c>
      <c r="E112" s="536" t="s">
        <v>97</v>
      </c>
      <c r="F112" s="348" t="s">
        <v>98</v>
      </c>
      <c r="G112" s="538" t="s">
        <v>198</v>
      </c>
      <c r="H112" s="539" t="s">
        <v>199</v>
      </c>
      <c r="I112" s="327">
        <v>5800000</v>
      </c>
      <c r="J112" s="343"/>
      <c r="K112" s="540">
        <v>42517</v>
      </c>
      <c r="L112" s="540">
        <f>+K112+63</f>
        <v>42580</v>
      </c>
      <c r="M112" s="540">
        <f>+L112+7</f>
        <v>42587</v>
      </c>
      <c r="N112" s="541">
        <v>30</v>
      </c>
      <c r="O112" s="542">
        <f>+M112+N112</f>
        <v>42617</v>
      </c>
      <c r="P112" s="543" t="s">
        <v>729</v>
      </c>
      <c r="Q112" s="470" t="s">
        <v>712</v>
      </c>
      <c r="R112" s="544" t="s">
        <v>730</v>
      </c>
      <c r="S112" s="368" t="s">
        <v>297</v>
      </c>
      <c r="T112" s="343"/>
      <c r="U112" s="529"/>
    </row>
    <row r="113" spans="1:24" s="400" customFormat="1" ht="102.75" customHeight="1" x14ac:dyDescent="0.2">
      <c r="A113" s="354">
        <f t="shared" si="5"/>
        <v>104</v>
      </c>
      <c r="B113" s="395" t="s">
        <v>202</v>
      </c>
      <c r="C113" s="471">
        <v>33</v>
      </c>
      <c r="D113" s="535" t="s">
        <v>261</v>
      </c>
      <c r="E113" s="536" t="s">
        <v>97</v>
      </c>
      <c r="F113" s="348" t="s">
        <v>98</v>
      </c>
      <c r="G113" s="538" t="s">
        <v>198</v>
      </c>
      <c r="H113" s="539" t="s">
        <v>199</v>
      </c>
      <c r="I113" s="327">
        <v>22000000</v>
      </c>
      <c r="J113" s="343"/>
      <c r="K113" s="545">
        <v>42661</v>
      </c>
      <c r="L113" s="545">
        <f>+K113+63</f>
        <v>42724</v>
      </c>
      <c r="M113" s="545">
        <f>+L113+7</f>
        <v>42731</v>
      </c>
      <c r="N113" s="546">
        <v>60</v>
      </c>
      <c r="O113" s="547">
        <f>+M113+N113</f>
        <v>42791</v>
      </c>
      <c r="P113" s="548" t="s">
        <v>731</v>
      </c>
      <c r="Q113" s="470" t="s">
        <v>741</v>
      </c>
      <c r="R113" s="544" t="s">
        <v>732</v>
      </c>
      <c r="S113" s="368" t="s">
        <v>297</v>
      </c>
      <c r="T113" s="343"/>
      <c r="U113" s="529"/>
    </row>
    <row r="114" spans="1:24" s="400" customFormat="1" ht="138" customHeight="1" x14ac:dyDescent="0.2">
      <c r="A114" s="354">
        <f t="shared" si="5"/>
        <v>105</v>
      </c>
      <c r="B114" s="395" t="s">
        <v>202</v>
      </c>
      <c r="C114" s="471">
        <v>33</v>
      </c>
      <c r="D114" s="549" t="s">
        <v>261</v>
      </c>
      <c r="E114" s="536" t="s">
        <v>97</v>
      </c>
      <c r="F114" s="348" t="s">
        <v>98</v>
      </c>
      <c r="G114" s="348" t="s">
        <v>198</v>
      </c>
      <c r="H114" s="348" t="s">
        <v>71</v>
      </c>
      <c r="I114" s="327">
        <v>5495344</v>
      </c>
      <c r="J114" s="343"/>
      <c r="K114" s="346">
        <v>42517</v>
      </c>
      <c r="L114" s="346">
        <v>42609</v>
      </c>
      <c r="M114" s="346">
        <f t="shared" ref="M114:M120" si="6">+L114+7</f>
        <v>42616</v>
      </c>
      <c r="N114" s="537">
        <v>45</v>
      </c>
      <c r="O114" s="346">
        <f t="shared" ref="O114:O120" si="7">+M114+N114</f>
        <v>42661</v>
      </c>
      <c r="P114" s="348" t="s">
        <v>271</v>
      </c>
      <c r="Q114" s="470" t="s">
        <v>710</v>
      </c>
      <c r="R114" s="470" t="s">
        <v>272</v>
      </c>
      <c r="S114" s="368" t="s">
        <v>297</v>
      </c>
      <c r="T114" s="343"/>
      <c r="U114" s="529"/>
    </row>
    <row r="115" spans="1:24" s="400" customFormat="1" ht="101.25" customHeight="1" x14ac:dyDescent="0.2">
      <c r="A115" s="354">
        <f t="shared" si="5"/>
        <v>106</v>
      </c>
      <c r="B115" s="395" t="s">
        <v>202</v>
      </c>
      <c r="C115" s="471">
        <v>33</v>
      </c>
      <c r="D115" s="549" t="s">
        <v>261</v>
      </c>
      <c r="E115" s="536" t="s">
        <v>97</v>
      </c>
      <c r="F115" s="348" t="s">
        <v>98</v>
      </c>
      <c r="G115" s="348" t="s">
        <v>198</v>
      </c>
      <c r="H115" s="348" t="s">
        <v>71</v>
      </c>
      <c r="I115" s="327">
        <v>14000000</v>
      </c>
      <c r="J115" s="343"/>
      <c r="K115" s="346">
        <v>42489</v>
      </c>
      <c r="L115" s="346">
        <f>+K115+63</f>
        <v>42552</v>
      </c>
      <c r="M115" s="346">
        <f>+L115+7</f>
        <v>42559</v>
      </c>
      <c r="N115" s="537">
        <v>120</v>
      </c>
      <c r="O115" s="346">
        <f t="shared" si="7"/>
        <v>42679</v>
      </c>
      <c r="P115" s="348" t="s">
        <v>273</v>
      </c>
      <c r="Q115" s="470" t="s">
        <v>310</v>
      </c>
      <c r="R115" s="470" t="s">
        <v>274</v>
      </c>
      <c r="S115" s="368" t="s">
        <v>297</v>
      </c>
      <c r="T115" s="343"/>
      <c r="U115" s="529"/>
    </row>
    <row r="116" spans="1:24" s="400" customFormat="1" ht="153.75" customHeight="1" x14ac:dyDescent="0.2">
      <c r="A116" s="354"/>
      <c r="B116" s="395" t="s">
        <v>202</v>
      </c>
      <c r="C116" s="396">
        <v>33</v>
      </c>
      <c r="D116" s="397" t="s">
        <v>261</v>
      </c>
      <c r="E116" s="398" t="s">
        <v>97</v>
      </c>
      <c r="F116" s="363" t="s">
        <v>98</v>
      </c>
      <c r="G116" s="363" t="s">
        <v>77</v>
      </c>
      <c r="H116" s="316" t="s">
        <v>28</v>
      </c>
      <c r="I116" s="326">
        <f>576164*4</f>
        <v>2304656</v>
      </c>
      <c r="J116" s="326">
        <f>576164*4</f>
        <v>2304656</v>
      </c>
      <c r="K116" s="345">
        <v>42459</v>
      </c>
      <c r="L116" s="324">
        <v>42461</v>
      </c>
      <c r="M116" s="324">
        <v>42465</v>
      </c>
      <c r="N116" s="399">
        <v>120</v>
      </c>
      <c r="O116" s="324">
        <v>42586</v>
      </c>
      <c r="P116" s="363" t="s">
        <v>203</v>
      </c>
      <c r="Q116" s="316" t="s">
        <v>548</v>
      </c>
      <c r="R116" s="316" t="s">
        <v>275</v>
      </c>
      <c r="S116" s="368" t="s">
        <v>297</v>
      </c>
      <c r="T116" s="348" t="s">
        <v>656</v>
      </c>
      <c r="U116" s="368" t="s">
        <v>522</v>
      </c>
      <c r="X116" s="401"/>
    </row>
    <row r="117" spans="1:24" s="400" customFormat="1" ht="76.5" customHeight="1" x14ac:dyDescent="0.2">
      <c r="A117" s="354">
        <v>107</v>
      </c>
      <c r="B117" s="395" t="s">
        <v>202</v>
      </c>
      <c r="C117" s="396">
        <v>33</v>
      </c>
      <c r="D117" s="397" t="s">
        <v>261</v>
      </c>
      <c r="E117" s="398" t="s">
        <v>97</v>
      </c>
      <c r="F117" s="363" t="s">
        <v>98</v>
      </c>
      <c r="G117" s="363" t="s">
        <v>77</v>
      </c>
      <c r="H117" s="316" t="s">
        <v>28</v>
      </c>
      <c r="I117" s="326">
        <v>7000000</v>
      </c>
      <c r="J117" s="344"/>
      <c r="K117" s="345">
        <v>42585</v>
      </c>
      <c r="L117" s="346">
        <f>K117+5</f>
        <v>42590</v>
      </c>
      <c r="M117" s="346">
        <f t="shared" si="6"/>
        <v>42597</v>
      </c>
      <c r="N117" s="399">
        <v>330</v>
      </c>
      <c r="O117" s="346">
        <f t="shared" si="7"/>
        <v>42927</v>
      </c>
      <c r="P117" s="363" t="s">
        <v>203</v>
      </c>
      <c r="Q117" s="316" t="s">
        <v>311</v>
      </c>
      <c r="R117" s="316" t="s">
        <v>275</v>
      </c>
      <c r="S117" s="368" t="s">
        <v>297</v>
      </c>
      <c r="T117" s="343"/>
      <c r="U117" s="529"/>
    </row>
    <row r="118" spans="1:24" s="400" customFormat="1" ht="128.25" customHeight="1" x14ac:dyDescent="0.2">
      <c r="A118" s="354">
        <f t="shared" si="5"/>
        <v>108</v>
      </c>
      <c r="B118" s="395" t="s">
        <v>202</v>
      </c>
      <c r="C118" s="550">
        <v>33</v>
      </c>
      <c r="D118" s="549" t="s">
        <v>261</v>
      </c>
      <c r="E118" s="551" t="s">
        <v>97</v>
      </c>
      <c r="F118" s="348" t="s">
        <v>98</v>
      </c>
      <c r="G118" s="348" t="s">
        <v>198</v>
      </c>
      <c r="H118" s="348" t="s">
        <v>204</v>
      </c>
      <c r="I118" s="325">
        <v>3000000</v>
      </c>
      <c r="J118" s="325">
        <v>3000000</v>
      </c>
      <c r="K118" s="345">
        <v>42417</v>
      </c>
      <c r="L118" s="346">
        <v>42478</v>
      </c>
      <c r="M118" s="346">
        <v>42486</v>
      </c>
      <c r="N118" s="399">
        <v>15</v>
      </c>
      <c r="O118" s="346">
        <v>42507</v>
      </c>
      <c r="P118" s="348" t="s">
        <v>206</v>
      </c>
      <c r="Q118" s="470" t="s">
        <v>619</v>
      </c>
      <c r="R118" s="316" t="s">
        <v>207</v>
      </c>
      <c r="S118" s="368" t="s">
        <v>297</v>
      </c>
      <c r="T118" s="348" t="s">
        <v>647</v>
      </c>
      <c r="U118" s="368" t="s">
        <v>303</v>
      </c>
      <c r="X118" s="401"/>
    </row>
    <row r="119" spans="1:24" s="400" customFormat="1" ht="136.5" customHeight="1" x14ac:dyDescent="0.2">
      <c r="A119" s="354">
        <f t="shared" si="5"/>
        <v>109</v>
      </c>
      <c r="B119" s="395" t="s">
        <v>202</v>
      </c>
      <c r="C119" s="471">
        <v>33</v>
      </c>
      <c r="D119" s="549" t="s">
        <v>261</v>
      </c>
      <c r="E119" s="536" t="s">
        <v>97</v>
      </c>
      <c r="F119" s="348" t="s">
        <v>98</v>
      </c>
      <c r="G119" s="348" t="s">
        <v>198</v>
      </c>
      <c r="H119" s="348" t="s">
        <v>204</v>
      </c>
      <c r="I119" s="327">
        <v>4200000</v>
      </c>
      <c r="J119" s="343"/>
      <c r="K119" s="346">
        <v>42592</v>
      </c>
      <c r="L119" s="346">
        <f t="shared" ref="L119:L120" si="8">+K119+63</f>
        <v>42655</v>
      </c>
      <c r="M119" s="346">
        <f t="shared" si="6"/>
        <v>42662</v>
      </c>
      <c r="N119" s="537">
        <v>60</v>
      </c>
      <c r="O119" s="346">
        <f t="shared" si="7"/>
        <v>42722</v>
      </c>
      <c r="P119" s="348" t="s">
        <v>205</v>
      </c>
      <c r="Q119" s="470" t="s">
        <v>312</v>
      </c>
      <c r="R119" s="469" t="s">
        <v>208</v>
      </c>
      <c r="S119" s="368" t="s">
        <v>297</v>
      </c>
      <c r="T119" s="343"/>
      <c r="U119" s="529"/>
    </row>
    <row r="120" spans="1:24" s="400" customFormat="1" ht="95.25" customHeight="1" x14ac:dyDescent="0.2">
      <c r="A120" s="354">
        <f t="shared" si="5"/>
        <v>110</v>
      </c>
      <c r="B120" s="395" t="s">
        <v>202</v>
      </c>
      <c r="C120" s="552">
        <v>33</v>
      </c>
      <c r="D120" s="549" t="s">
        <v>261</v>
      </c>
      <c r="E120" s="536" t="s">
        <v>97</v>
      </c>
      <c r="F120" s="348" t="s">
        <v>98</v>
      </c>
      <c r="G120" s="348" t="s">
        <v>198</v>
      </c>
      <c r="H120" s="348" t="s">
        <v>204</v>
      </c>
      <c r="I120" s="325">
        <v>3000000</v>
      </c>
      <c r="J120" s="343"/>
      <c r="K120" s="345">
        <v>42653</v>
      </c>
      <c r="L120" s="346">
        <f t="shared" si="8"/>
        <v>42716</v>
      </c>
      <c r="M120" s="346">
        <f t="shared" si="6"/>
        <v>42723</v>
      </c>
      <c r="N120" s="399">
        <v>30</v>
      </c>
      <c r="O120" s="346">
        <f t="shared" si="7"/>
        <v>42753</v>
      </c>
      <c r="P120" s="348" t="s">
        <v>205</v>
      </c>
      <c r="Q120" s="469" t="s">
        <v>313</v>
      </c>
      <c r="R120" s="316" t="s">
        <v>209</v>
      </c>
      <c r="S120" s="368" t="s">
        <v>297</v>
      </c>
      <c r="T120" s="343"/>
      <c r="U120" s="529"/>
    </row>
    <row r="121" spans="1:24" s="405" customFormat="1" ht="198" customHeight="1" x14ac:dyDescent="0.2">
      <c r="A121" s="354"/>
      <c r="B121" s="395" t="s">
        <v>202</v>
      </c>
      <c r="C121" s="396">
        <v>33</v>
      </c>
      <c r="D121" s="316" t="s">
        <v>24</v>
      </c>
      <c r="E121" s="363" t="s">
        <v>97</v>
      </c>
      <c r="F121" s="316" t="s">
        <v>211</v>
      </c>
      <c r="G121" s="363" t="s">
        <v>81</v>
      </c>
      <c r="H121" s="316" t="s">
        <v>28</v>
      </c>
      <c r="I121" s="339">
        <v>4000000</v>
      </c>
      <c r="J121" s="339">
        <v>4000000</v>
      </c>
      <c r="K121" s="347">
        <v>42431</v>
      </c>
      <c r="L121" s="402">
        <v>42431</v>
      </c>
      <c r="M121" s="403">
        <v>42432</v>
      </c>
      <c r="N121" s="354">
        <v>30</v>
      </c>
      <c r="O121" s="403">
        <v>42462</v>
      </c>
      <c r="P121" s="404" t="s">
        <v>507</v>
      </c>
      <c r="Q121" s="342" t="s">
        <v>513</v>
      </c>
      <c r="R121" s="368" t="s">
        <v>511</v>
      </c>
      <c r="S121" s="368" t="s">
        <v>297</v>
      </c>
      <c r="T121" s="348" t="s">
        <v>523</v>
      </c>
      <c r="U121" s="368" t="s">
        <v>522</v>
      </c>
      <c r="X121" s="401"/>
    </row>
    <row r="122" spans="1:24" s="405" customFormat="1" ht="303" customHeight="1" x14ac:dyDescent="0.2">
      <c r="A122" s="354">
        <v>111</v>
      </c>
      <c r="B122" s="395" t="s">
        <v>144</v>
      </c>
      <c r="C122" s="396">
        <v>33</v>
      </c>
      <c r="D122" s="316" t="s">
        <v>24</v>
      </c>
      <c r="E122" s="363" t="s">
        <v>97</v>
      </c>
      <c r="F122" s="316" t="s">
        <v>211</v>
      </c>
      <c r="G122" s="363" t="s">
        <v>81</v>
      </c>
      <c r="H122" s="316" t="s">
        <v>28</v>
      </c>
      <c r="I122" s="339">
        <v>42000000</v>
      </c>
      <c r="J122" s="339">
        <v>42000000</v>
      </c>
      <c r="K122" s="347">
        <v>42408</v>
      </c>
      <c r="L122" s="402">
        <v>42418</v>
      </c>
      <c r="M122" s="402">
        <v>42422</v>
      </c>
      <c r="N122" s="536">
        <v>210</v>
      </c>
      <c r="O122" s="402">
        <v>42634</v>
      </c>
      <c r="P122" s="397" t="s">
        <v>489</v>
      </c>
      <c r="Q122" s="342" t="s">
        <v>491</v>
      </c>
      <c r="R122" s="365" t="s">
        <v>490</v>
      </c>
      <c r="S122" s="409" t="s">
        <v>267</v>
      </c>
      <c r="T122" s="348" t="s">
        <v>509</v>
      </c>
      <c r="U122" s="368" t="s">
        <v>303</v>
      </c>
      <c r="X122" s="401"/>
    </row>
    <row r="123" spans="1:24" s="405" customFormat="1" ht="137.25" customHeight="1" x14ac:dyDescent="0.2">
      <c r="A123" s="354">
        <f t="shared" si="5"/>
        <v>112</v>
      </c>
      <c r="B123" s="395" t="s">
        <v>144</v>
      </c>
      <c r="C123" s="396">
        <v>33</v>
      </c>
      <c r="D123" s="316" t="s">
        <v>24</v>
      </c>
      <c r="E123" s="363" t="s">
        <v>97</v>
      </c>
      <c r="F123" s="316" t="s">
        <v>211</v>
      </c>
      <c r="G123" s="363" t="s">
        <v>81</v>
      </c>
      <c r="H123" s="316" t="s">
        <v>28</v>
      </c>
      <c r="I123" s="339">
        <v>22400000</v>
      </c>
      <c r="J123" s="339">
        <v>22400000</v>
      </c>
      <c r="K123" s="347">
        <v>42408</v>
      </c>
      <c r="L123" s="347">
        <v>42465</v>
      </c>
      <c r="M123" s="420">
        <v>42475</v>
      </c>
      <c r="N123" s="421">
        <v>210</v>
      </c>
      <c r="O123" s="420">
        <v>42688</v>
      </c>
      <c r="P123" s="397" t="s">
        <v>483</v>
      </c>
      <c r="Q123" s="342" t="s">
        <v>508</v>
      </c>
      <c r="R123" s="365" t="s">
        <v>244</v>
      </c>
      <c r="S123" s="409" t="s">
        <v>267</v>
      </c>
      <c r="T123" s="348" t="s">
        <v>645</v>
      </c>
      <c r="U123" s="368" t="s">
        <v>303</v>
      </c>
      <c r="X123" s="401"/>
    </row>
    <row r="124" spans="1:24" s="405" customFormat="1" ht="185.25" customHeight="1" x14ac:dyDescent="0.2">
      <c r="A124" s="354">
        <f t="shared" si="5"/>
        <v>113</v>
      </c>
      <c r="B124" s="395" t="s">
        <v>144</v>
      </c>
      <c r="C124" s="396">
        <v>33</v>
      </c>
      <c r="D124" s="316" t="s">
        <v>24</v>
      </c>
      <c r="E124" s="363" t="s">
        <v>97</v>
      </c>
      <c r="F124" s="316" t="s">
        <v>211</v>
      </c>
      <c r="G124" s="363" t="s">
        <v>81</v>
      </c>
      <c r="H124" s="316" t="s">
        <v>28</v>
      </c>
      <c r="I124" s="339">
        <v>12600000</v>
      </c>
      <c r="J124" s="339">
        <v>12600000</v>
      </c>
      <c r="K124" s="347">
        <v>42408</v>
      </c>
      <c r="L124" s="402">
        <v>42417</v>
      </c>
      <c r="M124" s="402">
        <v>42418</v>
      </c>
      <c r="N124" s="536">
        <v>210</v>
      </c>
      <c r="O124" s="402">
        <v>42630</v>
      </c>
      <c r="P124" s="397" t="s">
        <v>483</v>
      </c>
      <c r="Q124" s="348" t="s">
        <v>484</v>
      </c>
      <c r="R124" s="365" t="s">
        <v>481</v>
      </c>
      <c r="S124" s="409" t="s">
        <v>267</v>
      </c>
      <c r="T124" s="348" t="s">
        <v>485</v>
      </c>
      <c r="U124" s="368" t="s">
        <v>303</v>
      </c>
      <c r="X124" s="401"/>
    </row>
    <row r="125" spans="1:24" s="405" customFormat="1" ht="182.25" customHeight="1" x14ac:dyDescent="0.2">
      <c r="A125" s="354">
        <f t="shared" si="5"/>
        <v>114</v>
      </c>
      <c r="B125" s="395" t="s">
        <v>144</v>
      </c>
      <c r="C125" s="396">
        <v>33</v>
      </c>
      <c r="D125" s="316" t="s">
        <v>24</v>
      </c>
      <c r="E125" s="363" t="s">
        <v>97</v>
      </c>
      <c r="F125" s="316" t="s">
        <v>211</v>
      </c>
      <c r="G125" s="363" t="s">
        <v>81</v>
      </c>
      <c r="H125" s="316" t="s">
        <v>28</v>
      </c>
      <c r="I125" s="339">
        <v>12600000</v>
      </c>
      <c r="J125" s="339">
        <v>12600000</v>
      </c>
      <c r="K125" s="347">
        <v>42408</v>
      </c>
      <c r="L125" s="402">
        <v>42418</v>
      </c>
      <c r="M125" s="402">
        <v>42422</v>
      </c>
      <c r="N125" s="354">
        <v>210</v>
      </c>
      <c r="O125" s="402">
        <v>42634</v>
      </c>
      <c r="P125" s="397" t="s">
        <v>483</v>
      </c>
      <c r="Q125" s="348" t="s">
        <v>493</v>
      </c>
      <c r="R125" s="365" t="s">
        <v>481</v>
      </c>
      <c r="S125" s="409" t="s">
        <v>267</v>
      </c>
      <c r="T125" s="348" t="s">
        <v>492</v>
      </c>
      <c r="U125" s="368" t="s">
        <v>303</v>
      </c>
      <c r="X125" s="401"/>
    </row>
    <row r="126" spans="1:24" s="405" customFormat="1" ht="177.75" customHeight="1" x14ac:dyDescent="0.2">
      <c r="A126" s="354">
        <f t="shared" si="5"/>
        <v>115</v>
      </c>
      <c r="B126" s="395" t="s">
        <v>144</v>
      </c>
      <c r="C126" s="396">
        <v>33</v>
      </c>
      <c r="D126" s="316" t="s">
        <v>24</v>
      </c>
      <c r="E126" s="363" t="s">
        <v>97</v>
      </c>
      <c r="F126" s="316" t="s">
        <v>211</v>
      </c>
      <c r="G126" s="363" t="s">
        <v>81</v>
      </c>
      <c r="H126" s="316" t="s">
        <v>28</v>
      </c>
      <c r="I126" s="339">
        <v>12600000</v>
      </c>
      <c r="J126" s="339">
        <v>12600000</v>
      </c>
      <c r="K126" s="347">
        <v>42408</v>
      </c>
      <c r="L126" s="402">
        <v>42426</v>
      </c>
      <c r="M126" s="402">
        <v>42432</v>
      </c>
      <c r="N126" s="354">
        <v>210</v>
      </c>
      <c r="O126" s="402">
        <v>42645</v>
      </c>
      <c r="P126" s="553" t="s">
        <v>483</v>
      </c>
      <c r="Q126" s="348" t="s">
        <v>493</v>
      </c>
      <c r="R126" s="365" t="s">
        <v>481</v>
      </c>
      <c r="S126" s="409" t="s">
        <v>267</v>
      </c>
      <c r="T126" s="348" t="s">
        <v>504</v>
      </c>
      <c r="U126" s="368" t="s">
        <v>303</v>
      </c>
      <c r="X126" s="401"/>
    </row>
    <row r="127" spans="1:24" s="405" customFormat="1" ht="177.75" customHeight="1" x14ac:dyDescent="0.2">
      <c r="A127" s="354">
        <f t="shared" si="5"/>
        <v>116</v>
      </c>
      <c r="B127" s="395" t="s">
        <v>144</v>
      </c>
      <c r="C127" s="396">
        <v>33</v>
      </c>
      <c r="D127" s="316" t="s">
        <v>24</v>
      </c>
      <c r="E127" s="363" t="s">
        <v>97</v>
      </c>
      <c r="F127" s="316" t="s">
        <v>211</v>
      </c>
      <c r="G127" s="363" t="s">
        <v>81</v>
      </c>
      <c r="H127" s="316" t="s">
        <v>28</v>
      </c>
      <c r="I127" s="339">
        <v>12600000</v>
      </c>
      <c r="J127" s="339">
        <v>12600000</v>
      </c>
      <c r="K127" s="347">
        <v>42408</v>
      </c>
      <c r="L127" s="402">
        <v>42429</v>
      </c>
      <c r="M127" s="402">
        <v>42432</v>
      </c>
      <c r="N127" s="354">
        <v>210</v>
      </c>
      <c r="O127" s="402">
        <v>42645</v>
      </c>
      <c r="P127" s="397" t="s">
        <v>483</v>
      </c>
      <c r="Q127" s="348" t="s">
        <v>493</v>
      </c>
      <c r="R127" s="365" t="s">
        <v>481</v>
      </c>
      <c r="S127" s="409" t="s">
        <v>267</v>
      </c>
      <c r="T127" s="348" t="s">
        <v>505</v>
      </c>
      <c r="U127" s="368" t="s">
        <v>303</v>
      </c>
      <c r="X127" s="401"/>
    </row>
    <row r="128" spans="1:24" s="405" customFormat="1" ht="179.25" customHeight="1" x14ac:dyDescent="0.2">
      <c r="A128" s="354">
        <f t="shared" si="5"/>
        <v>117</v>
      </c>
      <c r="B128" s="395" t="s">
        <v>144</v>
      </c>
      <c r="C128" s="396">
        <v>33</v>
      </c>
      <c r="D128" s="316" t="s">
        <v>24</v>
      </c>
      <c r="E128" s="363" t="s">
        <v>97</v>
      </c>
      <c r="F128" s="316" t="s">
        <v>211</v>
      </c>
      <c r="G128" s="363" t="s">
        <v>81</v>
      </c>
      <c r="H128" s="316" t="s">
        <v>28</v>
      </c>
      <c r="I128" s="339">
        <v>12600000</v>
      </c>
      <c r="J128" s="339">
        <v>12600000</v>
      </c>
      <c r="K128" s="347">
        <v>42408</v>
      </c>
      <c r="L128" s="402">
        <v>42461</v>
      </c>
      <c r="M128" s="402">
        <v>42465</v>
      </c>
      <c r="N128" s="354">
        <v>210</v>
      </c>
      <c r="O128" s="402">
        <v>42678</v>
      </c>
      <c r="P128" s="397" t="s">
        <v>483</v>
      </c>
      <c r="Q128" s="348" t="s">
        <v>493</v>
      </c>
      <c r="R128" s="365" t="s">
        <v>481</v>
      </c>
      <c r="S128" s="409" t="s">
        <v>267</v>
      </c>
      <c r="T128" s="348" t="s">
        <v>595</v>
      </c>
      <c r="U128" s="368" t="s">
        <v>303</v>
      </c>
      <c r="X128" s="401"/>
    </row>
    <row r="129" spans="1:24" s="405" customFormat="1" ht="165.75" customHeight="1" x14ac:dyDescent="0.2">
      <c r="A129" s="354">
        <f t="shared" si="5"/>
        <v>118</v>
      </c>
      <c r="B129" s="395" t="s">
        <v>144</v>
      </c>
      <c r="C129" s="396">
        <v>33</v>
      </c>
      <c r="D129" s="316" t="s">
        <v>24</v>
      </c>
      <c r="E129" s="363" t="s">
        <v>97</v>
      </c>
      <c r="F129" s="316" t="s">
        <v>211</v>
      </c>
      <c r="G129" s="363" t="s">
        <v>81</v>
      </c>
      <c r="H129" s="316" t="s">
        <v>28</v>
      </c>
      <c r="I129" s="339">
        <v>10500000</v>
      </c>
      <c r="J129" s="339">
        <v>10500000</v>
      </c>
      <c r="K129" s="347">
        <v>42408</v>
      </c>
      <c r="L129" s="402">
        <v>42439</v>
      </c>
      <c r="M129" s="402">
        <v>42444</v>
      </c>
      <c r="N129" s="551">
        <v>210</v>
      </c>
      <c r="O129" s="402">
        <v>42657</v>
      </c>
      <c r="P129" s="397" t="s">
        <v>483</v>
      </c>
      <c r="Q129" s="348" t="s">
        <v>484</v>
      </c>
      <c r="R129" s="365" t="s">
        <v>481</v>
      </c>
      <c r="S129" s="409" t="s">
        <v>267</v>
      </c>
      <c r="T129" s="348" t="s">
        <v>544</v>
      </c>
      <c r="U129" s="368" t="s">
        <v>303</v>
      </c>
      <c r="X129" s="401"/>
    </row>
    <row r="130" spans="1:24" s="405" customFormat="1" ht="180.75" customHeight="1" x14ac:dyDescent="0.2">
      <c r="A130" s="354">
        <f t="shared" si="5"/>
        <v>119</v>
      </c>
      <c r="B130" s="395" t="s">
        <v>144</v>
      </c>
      <c r="C130" s="396">
        <v>33</v>
      </c>
      <c r="D130" s="316" t="s">
        <v>24</v>
      </c>
      <c r="E130" s="363" t="s">
        <v>97</v>
      </c>
      <c r="F130" s="316" t="s">
        <v>211</v>
      </c>
      <c r="G130" s="363" t="s">
        <v>81</v>
      </c>
      <c r="H130" s="316" t="s">
        <v>28</v>
      </c>
      <c r="I130" s="339">
        <v>10500000</v>
      </c>
      <c r="J130" s="339">
        <v>10500000</v>
      </c>
      <c r="K130" s="347">
        <v>42408</v>
      </c>
      <c r="L130" s="402">
        <v>42417</v>
      </c>
      <c r="M130" s="402">
        <v>42419</v>
      </c>
      <c r="N130" s="536">
        <v>210</v>
      </c>
      <c r="O130" s="402">
        <v>42631</v>
      </c>
      <c r="P130" s="397" t="s">
        <v>483</v>
      </c>
      <c r="Q130" s="348" t="s">
        <v>484</v>
      </c>
      <c r="R130" s="365" t="s">
        <v>481</v>
      </c>
      <c r="S130" s="409" t="s">
        <v>267</v>
      </c>
      <c r="T130" s="348" t="s">
        <v>482</v>
      </c>
      <c r="U130" s="368" t="s">
        <v>303</v>
      </c>
      <c r="X130" s="401"/>
    </row>
    <row r="131" spans="1:24" s="405" customFormat="1" ht="99.75" customHeight="1" x14ac:dyDescent="0.2">
      <c r="A131" s="354">
        <f t="shared" si="5"/>
        <v>120</v>
      </c>
      <c r="B131" s="360" t="s">
        <v>144</v>
      </c>
      <c r="C131" s="396">
        <v>312</v>
      </c>
      <c r="D131" s="316" t="s">
        <v>227</v>
      </c>
      <c r="E131" s="363">
        <v>312020501</v>
      </c>
      <c r="F131" s="316" t="s">
        <v>84</v>
      </c>
      <c r="G131" s="363" t="s">
        <v>77</v>
      </c>
      <c r="H131" s="316" t="s">
        <v>63</v>
      </c>
      <c r="I131" s="339">
        <v>5000000</v>
      </c>
      <c r="J131" s="339"/>
      <c r="K131" s="347">
        <v>42461</v>
      </c>
      <c r="L131" s="402">
        <v>42503</v>
      </c>
      <c r="M131" s="402">
        <f>L131+5</f>
        <v>42508</v>
      </c>
      <c r="N131" s="536">
        <v>30</v>
      </c>
      <c r="O131" s="402">
        <f>M131+N131</f>
        <v>42538</v>
      </c>
      <c r="P131" s="404" t="s">
        <v>64</v>
      </c>
      <c r="Q131" s="521" t="s">
        <v>585</v>
      </c>
      <c r="R131" s="521" t="s">
        <v>554</v>
      </c>
      <c r="S131" s="409" t="s">
        <v>267</v>
      </c>
      <c r="T131" s="348" t="s">
        <v>578</v>
      </c>
      <c r="U131" s="368" t="s">
        <v>296</v>
      </c>
    </row>
    <row r="132" spans="1:24" s="405" customFormat="1" ht="81" customHeight="1" x14ac:dyDescent="0.2">
      <c r="A132" s="354">
        <f t="shared" si="5"/>
        <v>121</v>
      </c>
      <c r="B132" s="395" t="s">
        <v>144</v>
      </c>
      <c r="C132" s="396">
        <v>33</v>
      </c>
      <c r="D132" s="316" t="s">
        <v>24</v>
      </c>
      <c r="E132" s="363" t="s">
        <v>97</v>
      </c>
      <c r="F132" s="316" t="s">
        <v>211</v>
      </c>
      <c r="G132" s="363" t="s">
        <v>27</v>
      </c>
      <c r="H132" s="363" t="s">
        <v>19</v>
      </c>
      <c r="I132" s="339">
        <f>100000000-22681700+2100000-36000000</f>
        <v>43418300</v>
      </c>
      <c r="J132" s="339"/>
      <c r="K132" s="347">
        <v>42509</v>
      </c>
      <c r="L132" s="347">
        <f>K132+60</f>
        <v>42569</v>
      </c>
      <c r="M132" s="420">
        <f>L132+5</f>
        <v>42574</v>
      </c>
      <c r="N132" s="421">
        <v>120</v>
      </c>
      <c r="O132" s="420">
        <f>M132+N132</f>
        <v>42694</v>
      </c>
      <c r="P132" s="554" t="s">
        <v>258</v>
      </c>
      <c r="Q132" s="348" t="s">
        <v>259</v>
      </c>
      <c r="R132" s="342" t="s">
        <v>555</v>
      </c>
      <c r="S132" s="409" t="s">
        <v>267</v>
      </c>
      <c r="T132" s="555"/>
      <c r="U132" s="556"/>
    </row>
    <row r="133" spans="1:24" s="405" customFormat="1" ht="288.75" customHeight="1" x14ac:dyDescent="0.2">
      <c r="A133" s="354">
        <f t="shared" si="5"/>
        <v>122</v>
      </c>
      <c r="B133" s="395" t="s">
        <v>144</v>
      </c>
      <c r="C133" s="396">
        <v>33</v>
      </c>
      <c r="D133" s="316" t="s">
        <v>24</v>
      </c>
      <c r="E133" s="363" t="s">
        <v>97</v>
      </c>
      <c r="F133" s="316" t="s">
        <v>211</v>
      </c>
      <c r="G133" s="363" t="s">
        <v>586</v>
      </c>
      <c r="H133" s="363" t="s">
        <v>586</v>
      </c>
      <c r="I133" s="339">
        <v>36000000</v>
      </c>
      <c r="J133" s="339">
        <v>36000000</v>
      </c>
      <c r="K133" s="347">
        <v>42471</v>
      </c>
      <c r="L133" s="347">
        <v>42489</v>
      </c>
      <c r="M133" s="347">
        <v>42495</v>
      </c>
      <c r="N133" s="406">
        <v>180</v>
      </c>
      <c r="O133" s="347">
        <v>42678</v>
      </c>
      <c r="P133" s="397" t="s">
        <v>654</v>
      </c>
      <c r="Q133" s="348" t="s">
        <v>807</v>
      </c>
      <c r="R133" s="348" t="s">
        <v>616</v>
      </c>
      <c r="S133" s="409" t="s">
        <v>267</v>
      </c>
      <c r="T133" s="348" t="s">
        <v>655</v>
      </c>
      <c r="U133" s="348" t="s">
        <v>303</v>
      </c>
      <c r="X133" s="401"/>
    </row>
    <row r="134" spans="1:24" s="405" customFormat="1" ht="60.75" customHeight="1" x14ac:dyDescent="0.2">
      <c r="A134" s="354">
        <f t="shared" si="5"/>
        <v>123</v>
      </c>
      <c r="B134" s="395" t="s">
        <v>144</v>
      </c>
      <c r="C134" s="396">
        <v>33</v>
      </c>
      <c r="D134" s="316" t="s">
        <v>24</v>
      </c>
      <c r="E134" s="363" t="s">
        <v>97</v>
      </c>
      <c r="F134" s="316" t="s">
        <v>211</v>
      </c>
      <c r="G134" s="363" t="s">
        <v>81</v>
      </c>
      <c r="H134" s="316" t="s">
        <v>28</v>
      </c>
      <c r="I134" s="339">
        <v>72181700</v>
      </c>
      <c r="J134" s="339"/>
      <c r="K134" s="347">
        <v>42540</v>
      </c>
      <c r="L134" s="347">
        <v>42571</v>
      </c>
      <c r="M134" s="420">
        <v>42576</v>
      </c>
      <c r="N134" s="421">
        <v>60</v>
      </c>
      <c r="O134" s="420">
        <f>+M134+N134</f>
        <v>42636</v>
      </c>
      <c r="P134" s="557" t="s">
        <v>260</v>
      </c>
      <c r="Q134" s="348" t="s">
        <v>556</v>
      </c>
      <c r="R134" s="342" t="s">
        <v>557</v>
      </c>
      <c r="S134" s="409" t="s">
        <v>267</v>
      </c>
      <c r="T134" s="555"/>
      <c r="U134" s="556"/>
    </row>
    <row r="135" spans="1:24" s="405" customFormat="1" ht="80.25" customHeight="1" x14ac:dyDescent="0.2">
      <c r="A135" s="354">
        <f t="shared" si="5"/>
        <v>124</v>
      </c>
      <c r="B135" s="395" t="s">
        <v>695</v>
      </c>
      <c r="C135" s="396">
        <v>33</v>
      </c>
      <c r="D135" s="316" t="s">
        <v>24</v>
      </c>
      <c r="E135" s="363" t="s">
        <v>97</v>
      </c>
      <c r="F135" s="316" t="s">
        <v>211</v>
      </c>
      <c r="G135" s="363" t="s">
        <v>81</v>
      </c>
      <c r="H135" s="316" t="s">
        <v>28</v>
      </c>
      <c r="I135" s="339">
        <f>300000000-I136-I137</f>
        <v>204000000</v>
      </c>
      <c r="J135" s="339"/>
      <c r="K135" s="347">
        <v>42521</v>
      </c>
      <c r="L135" s="347">
        <v>42551</v>
      </c>
      <c r="M135" s="420">
        <v>42555</v>
      </c>
      <c r="N135" s="421">
        <v>180</v>
      </c>
      <c r="O135" s="420">
        <f t="shared" ref="O135" si="9">+M135+N135</f>
        <v>42735</v>
      </c>
      <c r="P135" s="557"/>
      <c r="Q135" s="348" t="s">
        <v>806</v>
      </c>
      <c r="R135" s="342" t="s">
        <v>765</v>
      </c>
      <c r="S135" s="316" t="s">
        <v>697</v>
      </c>
      <c r="T135" s="555"/>
      <c r="U135" s="556"/>
    </row>
    <row r="136" spans="1:24" s="405" customFormat="1" ht="285.75" customHeight="1" x14ac:dyDescent="0.2">
      <c r="A136" s="354">
        <f t="shared" si="5"/>
        <v>125</v>
      </c>
      <c r="B136" s="395" t="s">
        <v>695</v>
      </c>
      <c r="C136" s="396">
        <v>33</v>
      </c>
      <c r="D136" s="316" t="s">
        <v>24</v>
      </c>
      <c r="E136" s="363" t="s">
        <v>97</v>
      </c>
      <c r="F136" s="316" t="s">
        <v>211</v>
      </c>
      <c r="G136" s="363" t="s">
        <v>81</v>
      </c>
      <c r="H136" s="316" t="s">
        <v>28</v>
      </c>
      <c r="I136" s="339">
        <v>48000000</v>
      </c>
      <c r="J136" s="339">
        <v>48000000</v>
      </c>
      <c r="K136" s="347">
        <v>42506</v>
      </c>
      <c r="L136" s="347">
        <v>42513</v>
      </c>
      <c r="M136" s="420">
        <v>42514</v>
      </c>
      <c r="N136" s="421">
        <v>180</v>
      </c>
      <c r="O136" s="420">
        <v>42697</v>
      </c>
      <c r="P136" s="316" t="s">
        <v>696</v>
      </c>
      <c r="Q136" s="348" t="s">
        <v>805</v>
      </c>
      <c r="R136" s="342" t="s">
        <v>764</v>
      </c>
      <c r="S136" s="316" t="s">
        <v>697</v>
      </c>
      <c r="T136" s="316" t="s">
        <v>776</v>
      </c>
      <c r="U136" s="368" t="s">
        <v>303</v>
      </c>
    </row>
    <row r="137" spans="1:24" s="405" customFormat="1" ht="285.75" customHeight="1" x14ac:dyDescent="0.2">
      <c r="A137" s="354">
        <f t="shared" ref="A137:A146" si="10">+A136+1</f>
        <v>126</v>
      </c>
      <c r="B137" s="395" t="s">
        <v>695</v>
      </c>
      <c r="C137" s="396">
        <v>33</v>
      </c>
      <c r="D137" s="316" t="s">
        <v>24</v>
      </c>
      <c r="E137" s="363" t="s">
        <v>97</v>
      </c>
      <c r="F137" s="316" t="s">
        <v>211</v>
      </c>
      <c r="G137" s="363" t="s">
        <v>81</v>
      </c>
      <c r="H137" s="316" t="s">
        <v>28</v>
      </c>
      <c r="I137" s="339">
        <v>48000000</v>
      </c>
      <c r="J137" s="339">
        <v>48000000</v>
      </c>
      <c r="K137" s="347">
        <v>42506</v>
      </c>
      <c r="L137" s="347">
        <v>42513</v>
      </c>
      <c r="M137" s="420">
        <v>42514</v>
      </c>
      <c r="N137" s="421">
        <v>180</v>
      </c>
      <c r="O137" s="420">
        <v>42697</v>
      </c>
      <c r="P137" s="316" t="s">
        <v>696</v>
      </c>
      <c r="Q137" s="348" t="s">
        <v>805</v>
      </c>
      <c r="R137" s="342" t="s">
        <v>764</v>
      </c>
      <c r="S137" s="316" t="s">
        <v>697</v>
      </c>
      <c r="T137" s="316" t="s">
        <v>777</v>
      </c>
      <c r="U137" s="368" t="s">
        <v>303</v>
      </c>
    </row>
    <row r="138" spans="1:24" s="400" customFormat="1" ht="266.25" customHeight="1" x14ac:dyDescent="0.2">
      <c r="A138" s="354">
        <f t="shared" si="10"/>
        <v>127</v>
      </c>
      <c r="B138" s="395" t="s">
        <v>470</v>
      </c>
      <c r="C138" s="466" t="s">
        <v>142</v>
      </c>
      <c r="D138" s="357" t="s">
        <v>104</v>
      </c>
      <c r="E138" s="467">
        <v>311020301</v>
      </c>
      <c r="F138" s="468" t="s">
        <v>299</v>
      </c>
      <c r="G138" s="348" t="s">
        <v>81</v>
      </c>
      <c r="H138" s="348" t="s">
        <v>28</v>
      </c>
      <c r="I138" s="338">
        <v>40000000</v>
      </c>
      <c r="J138" s="338">
        <v>40000000</v>
      </c>
      <c r="K138" s="345">
        <v>42387</v>
      </c>
      <c r="L138" s="403">
        <v>42401</v>
      </c>
      <c r="M138" s="420">
        <v>42402</v>
      </c>
      <c r="N138" s="354">
        <v>150</v>
      </c>
      <c r="O138" s="420">
        <v>42552</v>
      </c>
      <c r="P138" s="553" t="s">
        <v>300</v>
      </c>
      <c r="Q138" s="364" t="s">
        <v>298</v>
      </c>
      <c r="R138" s="365" t="s">
        <v>301</v>
      </c>
      <c r="S138" s="368" t="s">
        <v>302</v>
      </c>
      <c r="T138" s="348" t="s">
        <v>323</v>
      </c>
      <c r="U138" s="368" t="s">
        <v>303</v>
      </c>
      <c r="X138" s="401"/>
    </row>
    <row r="139" spans="1:24" s="400" customFormat="1" ht="105.75" customHeight="1" x14ac:dyDescent="0.2">
      <c r="A139" s="354">
        <f t="shared" si="10"/>
        <v>128</v>
      </c>
      <c r="B139" s="395" t="s">
        <v>324</v>
      </c>
      <c r="C139" s="466" t="s">
        <v>142</v>
      </c>
      <c r="D139" s="357" t="s">
        <v>104</v>
      </c>
      <c r="E139" s="467">
        <v>311020301</v>
      </c>
      <c r="F139" s="468" t="s">
        <v>299</v>
      </c>
      <c r="G139" s="348" t="s">
        <v>81</v>
      </c>
      <c r="H139" s="348" t="s">
        <v>28</v>
      </c>
      <c r="I139" s="558">
        <v>30000000</v>
      </c>
      <c r="J139" s="558">
        <v>30000000</v>
      </c>
      <c r="K139" s="346">
        <v>42397</v>
      </c>
      <c r="L139" s="402">
        <v>42402</v>
      </c>
      <c r="M139" s="402">
        <v>42405</v>
      </c>
      <c r="N139" s="559">
        <v>150</v>
      </c>
      <c r="O139" s="420">
        <v>42555</v>
      </c>
      <c r="P139" s="397" t="s">
        <v>305</v>
      </c>
      <c r="Q139" s="348" t="s">
        <v>306</v>
      </c>
      <c r="R139" s="365" t="s">
        <v>307</v>
      </c>
      <c r="S139" s="368" t="s">
        <v>304</v>
      </c>
      <c r="T139" s="348" t="s">
        <v>472</v>
      </c>
      <c r="U139" s="368" t="s">
        <v>303</v>
      </c>
      <c r="X139" s="401"/>
    </row>
    <row r="140" spans="1:24" s="400" customFormat="1" ht="104.25" customHeight="1" x14ac:dyDescent="0.2">
      <c r="A140" s="354">
        <f t="shared" si="10"/>
        <v>129</v>
      </c>
      <c r="B140" s="395" t="s">
        <v>308</v>
      </c>
      <c r="C140" s="466" t="s">
        <v>142</v>
      </c>
      <c r="D140" s="357" t="s">
        <v>104</v>
      </c>
      <c r="E140" s="467">
        <v>311020301</v>
      </c>
      <c r="F140" s="468" t="s">
        <v>299</v>
      </c>
      <c r="G140" s="348" t="s">
        <v>81</v>
      </c>
      <c r="H140" s="348" t="s">
        <v>28</v>
      </c>
      <c r="I140" s="325">
        <v>32000000</v>
      </c>
      <c r="J140" s="325">
        <v>32000000</v>
      </c>
      <c r="K140" s="345">
        <v>42398</v>
      </c>
      <c r="L140" s="346">
        <v>42417</v>
      </c>
      <c r="M140" s="402">
        <v>42418</v>
      </c>
      <c r="N140" s="354">
        <v>120</v>
      </c>
      <c r="O140" s="402">
        <v>42538</v>
      </c>
      <c r="P140" s="348" t="s">
        <v>480</v>
      </c>
      <c r="Q140" s="364" t="s">
        <v>478</v>
      </c>
      <c r="R140" s="469" t="s">
        <v>309</v>
      </c>
      <c r="S140" s="368" t="s">
        <v>327</v>
      </c>
      <c r="T140" s="348" t="s">
        <v>479</v>
      </c>
      <c r="U140" s="368" t="s">
        <v>303</v>
      </c>
      <c r="X140" s="401"/>
    </row>
    <row r="141" spans="1:24" s="400" customFormat="1" ht="104.25" customHeight="1" x14ac:dyDescent="0.2">
      <c r="A141" s="354">
        <f t="shared" si="10"/>
        <v>130</v>
      </c>
      <c r="B141" s="395" t="s">
        <v>801</v>
      </c>
      <c r="C141" s="466" t="s">
        <v>142</v>
      </c>
      <c r="D141" s="357" t="s">
        <v>104</v>
      </c>
      <c r="E141" s="467">
        <v>311020301</v>
      </c>
      <c r="F141" s="468" t="s">
        <v>299</v>
      </c>
      <c r="G141" s="348" t="s">
        <v>81</v>
      </c>
      <c r="H141" s="348" t="s">
        <v>28</v>
      </c>
      <c r="I141" s="325">
        <v>42000000</v>
      </c>
      <c r="J141" s="325"/>
      <c r="K141" s="345">
        <v>42542</v>
      </c>
      <c r="L141" s="346">
        <v>42572</v>
      </c>
      <c r="M141" s="402">
        <v>42577</v>
      </c>
      <c r="N141" s="354">
        <v>180</v>
      </c>
      <c r="O141" s="402">
        <f>+M141+N141</f>
        <v>42757</v>
      </c>
      <c r="P141" s="397" t="s">
        <v>305</v>
      </c>
      <c r="Q141" s="364" t="s">
        <v>486</v>
      </c>
      <c r="R141" s="364" t="s">
        <v>804</v>
      </c>
      <c r="S141" s="368" t="s">
        <v>802</v>
      </c>
      <c r="T141" s="348"/>
      <c r="U141" s="368"/>
      <c r="X141" s="401"/>
    </row>
    <row r="142" spans="1:24" s="400" customFormat="1" ht="104.25" customHeight="1" x14ac:dyDescent="0.2">
      <c r="A142" s="354">
        <f t="shared" si="10"/>
        <v>131</v>
      </c>
      <c r="B142" s="395" t="s">
        <v>801</v>
      </c>
      <c r="C142" s="466" t="s">
        <v>142</v>
      </c>
      <c r="D142" s="357" t="s">
        <v>104</v>
      </c>
      <c r="E142" s="467">
        <v>311020301</v>
      </c>
      <c r="F142" s="468" t="s">
        <v>299</v>
      </c>
      <c r="G142" s="348" t="s">
        <v>81</v>
      </c>
      <c r="H142" s="348" t="s">
        <v>28</v>
      </c>
      <c r="I142" s="325">
        <v>42000000</v>
      </c>
      <c r="J142" s="325"/>
      <c r="K142" s="345">
        <v>42542</v>
      </c>
      <c r="L142" s="346">
        <v>42572</v>
      </c>
      <c r="M142" s="402">
        <v>42577</v>
      </c>
      <c r="N142" s="354">
        <v>180</v>
      </c>
      <c r="O142" s="402">
        <f t="shared" ref="O142:O146" si="11">+M142+N142</f>
        <v>42757</v>
      </c>
      <c r="P142" s="397" t="s">
        <v>305</v>
      </c>
      <c r="Q142" s="364" t="s">
        <v>803</v>
      </c>
      <c r="R142" s="364" t="s">
        <v>804</v>
      </c>
      <c r="S142" s="368" t="s">
        <v>802</v>
      </c>
      <c r="T142" s="348"/>
      <c r="U142" s="368"/>
      <c r="X142" s="401"/>
    </row>
    <row r="143" spans="1:24" s="400" customFormat="1" ht="104.25" customHeight="1" x14ac:dyDescent="0.2">
      <c r="A143" s="354">
        <f t="shared" si="10"/>
        <v>132</v>
      </c>
      <c r="B143" s="395" t="s">
        <v>801</v>
      </c>
      <c r="C143" s="466" t="s">
        <v>142</v>
      </c>
      <c r="D143" s="357" t="s">
        <v>104</v>
      </c>
      <c r="E143" s="467">
        <v>311020301</v>
      </c>
      <c r="F143" s="468" t="s">
        <v>299</v>
      </c>
      <c r="G143" s="348" t="s">
        <v>81</v>
      </c>
      <c r="H143" s="348" t="s">
        <v>28</v>
      </c>
      <c r="I143" s="325">
        <v>42000000</v>
      </c>
      <c r="J143" s="325"/>
      <c r="K143" s="345">
        <v>42542</v>
      </c>
      <c r="L143" s="346">
        <v>42572</v>
      </c>
      <c r="M143" s="402">
        <v>42577</v>
      </c>
      <c r="N143" s="354">
        <v>180</v>
      </c>
      <c r="O143" s="402">
        <f t="shared" si="11"/>
        <v>42757</v>
      </c>
      <c r="P143" s="397" t="s">
        <v>305</v>
      </c>
      <c r="Q143" s="364" t="s">
        <v>803</v>
      </c>
      <c r="R143" s="364" t="s">
        <v>804</v>
      </c>
      <c r="S143" s="368" t="s">
        <v>802</v>
      </c>
      <c r="T143" s="348"/>
      <c r="U143" s="368"/>
      <c r="X143" s="401"/>
    </row>
    <row r="144" spans="1:24" s="400" customFormat="1" ht="104.25" customHeight="1" x14ac:dyDescent="0.2">
      <c r="A144" s="354">
        <f t="shared" si="10"/>
        <v>133</v>
      </c>
      <c r="B144" s="395" t="s">
        <v>801</v>
      </c>
      <c r="C144" s="466" t="s">
        <v>142</v>
      </c>
      <c r="D144" s="357" t="s">
        <v>104</v>
      </c>
      <c r="E144" s="467">
        <v>311020301</v>
      </c>
      <c r="F144" s="468" t="s">
        <v>299</v>
      </c>
      <c r="G144" s="348" t="s">
        <v>81</v>
      </c>
      <c r="H144" s="348" t="s">
        <v>28</v>
      </c>
      <c r="I144" s="325">
        <v>42000000</v>
      </c>
      <c r="J144" s="325"/>
      <c r="K144" s="345">
        <v>42542</v>
      </c>
      <c r="L144" s="346">
        <v>42572</v>
      </c>
      <c r="M144" s="402">
        <v>42577</v>
      </c>
      <c r="N144" s="354">
        <v>180</v>
      </c>
      <c r="O144" s="402">
        <f t="shared" si="11"/>
        <v>42757</v>
      </c>
      <c r="P144" s="397" t="s">
        <v>305</v>
      </c>
      <c r="Q144" s="364" t="s">
        <v>803</v>
      </c>
      <c r="R144" s="364" t="s">
        <v>804</v>
      </c>
      <c r="S144" s="368" t="s">
        <v>802</v>
      </c>
      <c r="T144" s="348"/>
      <c r="U144" s="368"/>
      <c r="X144" s="401"/>
    </row>
    <row r="145" spans="1:24" s="400" customFormat="1" ht="104.25" customHeight="1" x14ac:dyDescent="0.2">
      <c r="A145" s="354">
        <f t="shared" si="10"/>
        <v>134</v>
      </c>
      <c r="B145" s="395" t="s">
        <v>801</v>
      </c>
      <c r="C145" s="466" t="s">
        <v>142</v>
      </c>
      <c r="D145" s="357" t="s">
        <v>104</v>
      </c>
      <c r="E145" s="467">
        <v>311020301</v>
      </c>
      <c r="F145" s="468" t="s">
        <v>299</v>
      </c>
      <c r="G145" s="348" t="s">
        <v>81</v>
      </c>
      <c r="H145" s="348" t="s">
        <v>28</v>
      </c>
      <c r="I145" s="325">
        <v>42000000</v>
      </c>
      <c r="J145" s="325"/>
      <c r="K145" s="345">
        <v>42542</v>
      </c>
      <c r="L145" s="346">
        <v>42572</v>
      </c>
      <c r="M145" s="402">
        <v>42577</v>
      </c>
      <c r="N145" s="354">
        <v>180</v>
      </c>
      <c r="O145" s="402">
        <f t="shared" si="11"/>
        <v>42757</v>
      </c>
      <c r="P145" s="397" t="s">
        <v>305</v>
      </c>
      <c r="Q145" s="364" t="s">
        <v>803</v>
      </c>
      <c r="R145" s="364" t="s">
        <v>804</v>
      </c>
      <c r="S145" s="368" t="s">
        <v>802</v>
      </c>
      <c r="T145" s="348"/>
      <c r="U145" s="368"/>
      <c r="X145" s="401"/>
    </row>
    <row r="146" spans="1:24" s="400" customFormat="1" ht="104.25" customHeight="1" x14ac:dyDescent="0.2">
      <c r="A146" s="354">
        <f t="shared" si="10"/>
        <v>135</v>
      </c>
      <c r="B146" s="395" t="s">
        <v>801</v>
      </c>
      <c r="C146" s="466" t="s">
        <v>142</v>
      </c>
      <c r="D146" s="357" t="s">
        <v>104</v>
      </c>
      <c r="E146" s="467">
        <v>311020301</v>
      </c>
      <c r="F146" s="468" t="s">
        <v>299</v>
      </c>
      <c r="G146" s="348" t="s">
        <v>81</v>
      </c>
      <c r="H146" s="348" t="s">
        <v>28</v>
      </c>
      <c r="I146" s="325">
        <v>42000000</v>
      </c>
      <c r="J146" s="325"/>
      <c r="K146" s="345">
        <v>42542</v>
      </c>
      <c r="L146" s="346">
        <v>42572</v>
      </c>
      <c r="M146" s="402">
        <v>42577</v>
      </c>
      <c r="N146" s="354">
        <v>180</v>
      </c>
      <c r="O146" s="402">
        <f t="shared" si="11"/>
        <v>42757</v>
      </c>
      <c r="P146" s="397" t="s">
        <v>305</v>
      </c>
      <c r="Q146" s="364" t="s">
        <v>803</v>
      </c>
      <c r="R146" s="364" t="s">
        <v>804</v>
      </c>
      <c r="S146" s="368" t="s">
        <v>802</v>
      </c>
      <c r="T146" s="348"/>
      <c r="U146" s="368"/>
      <c r="X146" s="401"/>
    </row>
    <row r="147" spans="1:24" s="10" customFormat="1" ht="23.25" customHeight="1" x14ac:dyDescent="0.2">
      <c r="A147" s="12"/>
      <c r="B147" s="8"/>
      <c r="C147" s="109"/>
      <c r="D147" s="13"/>
      <c r="E147" s="100"/>
      <c r="F147" s="101"/>
      <c r="G147" s="5"/>
      <c r="H147" s="308" t="s">
        <v>674</v>
      </c>
      <c r="I147" s="309">
        <f>SUM(I7:I146)</f>
        <v>12346757504</v>
      </c>
      <c r="J147" s="309">
        <f>SUM(J7:J146)</f>
        <v>1867150630</v>
      </c>
      <c r="K147" s="287"/>
      <c r="L147" s="288"/>
      <c r="M147" s="286"/>
      <c r="N147" s="12"/>
      <c r="O147" s="286"/>
      <c r="P147" s="280"/>
      <c r="Q147" s="14"/>
      <c r="R147" s="11"/>
      <c r="S147" s="112"/>
      <c r="T147" s="5"/>
      <c r="U147" s="112"/>
    </row>
    <row r="148" spans="1:24" s="349" customFormat="1" x14ac:dyDescent="0.2">
      <c r="A148" s="430"/>
      <c r="C148" s="430"/>
      <c r="E148" s="430"/>
      <c r="F148" s="431"/>
      <c r="G148" s="432"/>
      <c r="H148" s="432"/>
      <c r="I148" s="433"/>
      <c r="J148" s="433"/>
      <c r="K148" s="433"/>
      <c r="L148" s="434"/>
      <c r="M148" s="434"/>
      <c r="N148" s="430"/>
      <c r="O148" s="434"/>
    </row>
    <row r="149" spans="1:24" s="349" customFormat="1" x14ac:dyDescent="0.2">
      <c r="A149" s="430"/>
      <c r="C149" s="430"/>
      <c r="E149" s="430"/>
      <c r="F149" s="431"/>
      <c r="G149" s="432"/>
      <c r="H149" s="432"/>
      <c r="I149" s="433"/>
      <c r="J149" s="433"/>
      <c r="K149" s="433"/>
      <c r="L149" s="434"/>
      <c r="M149" s="434"/>
      <c r="N149" s="430"/>
      <c r="O149" s="434"/>
    </row>
    <row r="150" spans="1:24" s="349" customFormat="1" x14ac:dyDescent="0.2">
      <c r="A150" s="430"/>
      <c r="C150" s="430"/>
      <c r="E150" s="430"/>
      <c r="F150" s="431"/>
      <c r="G150" s="432"/>
      <c r="H150" s="432"/>
      <c r="I150" s="433"/>
      <c r="J150" s="433"/>
      <c r="K150" s="433"/>
      <c r="L150" s="434"/>
      <c r="M150" s="434"/>
      <c r="N150" s="430"/>
      <c r="O150" s="434"/>
    </row>
    <row r="151" spans="1:24" s="349" customFormat="1" x14ac:dyDescent="0.2">
      <c r="A151" s="430"/>
      <c r="C151" s="430"/>
      <c r="E151" s="430"/>
      <c r="F151" s="431"/>
      <c r="G151" s="432"/>
      <c r="H151" s="432"/>
      <c r="I151" s="433"/>
      <c r="J151" s="433"/>
      <c r="K151" s="433"/>
      <c r="L151" s="434"/>
      <c r="M151" s="434"/>
      <c r="N151" s="430"/>
      <c r="O151" s="434"/>
    </row>
  </sheetData>
  <mergeCells count="2">
    <mergeCell ref="C1:R4"/>
    <mergeCell ref="C5:R5"/>
  </mergeCells>
  <dataValidations count="1">
    <dataValidation type="date" allowBlank="1" showInputMessage="1" showErrorMessage="1" sqref="M129:M131 M124:M125 M122 M64:M65 M82:M83">
      <formula1>1</formula1>
      <formula2>402133</formula2>
    </dataValidation>
  </dataValidations>
  <printOptions horizontalCentered="1" verticalCentered="1"/>
  <pageMargins left="0.70866141732283472" right="0" top="0.19685039370078741" bottom="0.19685039370078741" header="0" footer="0"/>
  <pageSetup paperSize="5" scale="35" orientation="landscape" horizontalDpi="4294967295" verticalDpi="4294967295" r:id="rId1"/>
  <headerFooter alignWithMargins="0">
    <oddHeader>&amp;C&amp;P&amp;N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topLeftCell="A3" workbookViewId="0">
      <pane ySplit="3" topLeftCell="A12" activePane="bottomLeft" state="frozen"/>
      <selection activeCell="A3" sqref="A3"/>
      <selection pane="bottomLeft" activeCell="A6" sqref="A6"/>
    </sheetView>
  </sheetViews>
  <sheetFormatPr baseColWidth="10" defaultRowHeight="12" x14ac:dyDescent="0.2"/>
  <cols>
    <col min="1" max="1" width="7.5703125" style="198" bestFit="1" customWidth="1"/>
    <col min="2" max="2" width="10.28515625" style="198" customWidth="1"/>
    <col min="3" max="3" width="11.42578125" style="199" customWidth="1"/>
    <col min="4" max="4" width="46.28515625" style="200" customWidth="1"/>
    <col min="5" max="5" width="18.28515625" style="200" customWidth="1"/>
    <col min="6" max="6" width="22.28515625" style="198" customWidth="1"/>
    <col min="7" max="7" width="19.5703125" style="198" customWidth="1"/>
    <col min="8" max="8" width="16.7109375" style="201" customWidth="1"/>
    <col min="9" max="9" width="12.85546875" style="202" customWidth="1"/>
    <col min="10" max="10" width="14.42578125" style="204" customWidth="1"/>
    <col min="11" max="11" width="7.85546875" style="208" customWidth="1"/>
    <col min="12" max="12" width="22.140625" style="208" customWidth="1"/>
    <col min="13" max="13" width="25.5703125" style="204" customWidth="1"/>
    <col min="14" max="14" width="18.7109375" style="204" customWidth="1"/>
    <col min="15" max="15" width="15.5703125" style="204" customWidth="1"/>
    <col min="16" max="16" width="19" style="204" customWidth="1"/>
    <col min="17" max="17" width="19.7109375" style="204" customWidth="1"/>
    <col min="18" max="18" width="10.85546875" style="204" bestFit="1" customWidth="1"/>
    <col min="19" max="19" width="13.7109375" style="203" bestFit="1" customWidth="1"/>
    <col min="20" max="20" width="15.5703125" style="205" bestFit="1" customWidth="1"/>
    <col min="21" max="21" width="19.140625" style="209" bestFit="1" customWidth="1"/>
    <col min="22" max="22" width="12.85546875" style="209" bestFit="1" customWidth="1"/>
    <col min="23" max="23" width="15.5703125" style="210" bestFit="1" customWidth="1"/>
    <col min="24" max="24" width="16.140625" style="201" customWidth="1"/>
    <col min="25" max="25" width="18.28515625" style="209" customWidth="1"/>
    <col min="26" max="26" width="19.7109375" style="209" customWidth="1"/>
    <col min="27" max="27" width="22.42578125" style="209" bestFit="1" customWidth="1"/>
    <col min="28" max="28" width="23.140625" style="209" customWidth="1"/>
    <col min="29" max="29" width="22.5703125" style="209" bestFit="1" customWidth="1"/>
    <col min="30" max="30" width="15.140625" style="209" customWidth="1"/>
    <col min="31" max="31" width="17" style="211" customWidth="1"/>
    <col min="32" max="33" width="15.28515625" style="212" customWidth="1"/>
    <col min="34" max="34" width="17" style="206" customWidth="1"/>
    <col min="35" max="35" width="12.140625" style="213" customWidth="1"/>
    <col min="36" max="36" width="11.28515625" style="214" customWidth="1"/>
    <col min="37" max="37" width="12.7109375" style="215" customWidth="1"/>
    <col min="38" max="38" width="20.28515625" style="216" hidden="1" customWidth="1"/>
    <col min="39" max="39" width="22.42578125" style="216" hidden="1" customWidth="1"/>
    <col min="40" max="40" width="16.5703125" style="198" hidden="1" customWidth="1"/>
    <col min="41" max="41" width="13.85546875" style="217" hidden="1" customWidth="1"/>
    <col min="42" max="42" width="11.7109375" style="218" hidden="1" customWidth="1"/>
    <col min="43" max="43" width="11.7109375" style="203" hidden="1" customWidth="1"/>
    <col min="44" max="49" width="11.7109375" style="219" hidden="1" customWidth="1"/>
    <col min="50" max="50" width="11.7109375" style="198" hidden="1" customWidth="1"/>
    <col min="51" max="51" width="15.42578125" style="220" hidden="1" customWidth="1"/>
    <col min="52" max="52" width="14.85546875" style="220" hidden="1" customWidth="1"/>
    <col min="53" max="53" width="14.140625" style="220" hidden="1" customWidth="1"/>
    <col min="54" max="54" width="15.28515625" style="221" customWidth="1"/>
    <col min="55" max="55" width="14.28515625" style="221" customWidth="1"/>
    <col min="56" max="56" width="15" style="222" customWidth="1"/>
    <col min="57" max="57" width="27.85546875" style="203" customWidth="1"/>
    <col min="58" max="58" width="12.28515625" style="203" customWidth="1"/>
    <col min="59" max="59" width="14.42578125" style="207" hidden="1" customWidth="1"/>
    <col min="60" max="16384" width="11.42578125" style="203"/>
  </cols>
  <sheetData>
    <row r="1" spans="1:60" s="123" customFormat="1" ht="21" customHeight="1" x14ac:dyDescent="0.2">
      <c r="B1" s="595" t="s">
        <v>336</v>
      </c>
      <c r="C1" s="596"/>
      <c r="D1" s="596"/>
      <c r="E1" s="596"/>
      <c r="F1" s="596"/>
      <c r="G1" s="596"/>
      <c r="H1" s="596"/>
      <c r="I1" s="596"/>
      <c r="J1" s="596"/>
      <c r="K1" s="596"/>
      <c r="L1" s="596"/>
      <c r="M1" s="596"/>
      <c r="N1" s="124"/>
      <c r="O1" s="124"/>
      <c r="P1" s="124"/>
      <c r="Q1" s="125"/>
      <c r="R1" s="125"/>
      <c r="S1" s="592"/>
      <c r="T1" s="593"/>
      <c r="U1" s="593"/>
      <c r="V1" s="593"/>
      <c r="W1" s="593"/>
      <c r="X1" s="593"/>
      <c r="Y1" s="593"/>
      <c r="Z1" s="593"/>
      <c r="AA1" s="593"/>
      <c r="AB1" s="593"/>
      <c r="AC1" s="593"/>
      <c r="AD1" s="593"/>
      <c r="AE1" s="126"/>
      <c r="AF1" s="127"/>
      <c r="AG1" s="127"/>
      <c r="AH1" s="127"/>
      <c r="AI1" s="128"/>
      <c r="AJ1" s="129"/>
      <c r="AK1" s="130"/>
      <c r="AL1" s="131"/>
      <c r="AM1" s="131"/>
      <c r="AN1" s="131"/>
      <c r="AO1" s="132"/>
      <c r="AP1" s="133"/>
      <c r="AR1" s="131"/>
      <c r="AS1" s="131"/>
      <c r="AT1" s="131"/>
      <c r="AU1" s="131"/>
      <c r="AV1" s="131"/>
      <c r="AW1" s="131"/>
      <c r="BB1" s="134"/>
      <c r="BC1" s="134"/>
      <c r="BD1" s="135"/>
      <c r="BG1" s="136"/>
    </row>
    <row r="2" spans="1:60" s="123" customFormat="1" ht="21" customHeight="1" x14ac:dyDescent="0.2">
      <c r="B2" s="620" t="s">
        <v>337</v>
      </c>
      <c r="C2" s="620"/>
      <c r="D2" s="620"/>
      <c r="E2" s="620"/>
      <c r="F2" s="620"/>
      <c r="G2" s="620"/>
      <c r="H2" s="620"/>
      <c r="I2" s="620"/>
      <c r="J2" s="620"/>
      <c r="K2" s="620"/>
      <c r="L2" s="620"/>
      <c r="M2" s="620"/>
      <c r="N2" s="137"/>
      <c r="O2" s="137"/>
      <c r="P2" s="137"/>
      <c r="Q2" s="138"/>
      <c r="R2" s="138"/>
      <c r="S2" s="594"/>
      <c r="T2" s="594"/>
      <c r="U2" s="594"/>
      <c r="V2" s="594"/>
      <c r="W2" s="594"/>
      <c r="X2" s="594"/>
      <c r="Y2" s="594"/>
      <c r="Z2" s="594"/>
      <c r="AA2" s="594"/>
      <c r="AB2" s="594"/>
      <c r="AC2" s="594"/>
      <c r="AD2" s="594"/>
      <c r="AE2" s="126"/>
      <c r="AF2" s="127"/>
      <c r="AG2" s="127"/>
      <c r="AH2" s="127"/>
      <c r="AI2" s="128"/>
      <c r="AJ2" s="129"/>
      <c r="AK2" s="130"/>
      <c r="AL2" s="131"/>
      <c r="AM2" s="131"/>
      <c r="AN2" s="131"/>
      <c r="AO2" s="132"/>
      <c r="AP2" s="133"/>
      <c r="AR2" s="131"/>
      <c r="AS2" s="131"/>
      <c r="AT2" s="131"/>
      <c r="AU2" s="131"/>
      <c r="AV2" s="131"/>
      <c r="AW2" s="131"/>
      <c r="BB2" s="134"/>
      <c r="BC2" s="134"/>
      <c r="BD2" s="135"/>
      <c r="BG2" s="136"/>
    </row>
    <row r="3" spans="1:60" s="123" customFormat="1" ht="21" customHeight="1" x14ac:dyDescent="0.2">
      <c r="A3" s="267" t="s">
        <v>575</v>
      </c>
      <c r="B3" s="595" t="s">
        <v>454</v>
      </c>
      <c r="C3" s="596"/>
      <c r="D3" s="596"/>
      <c r="E3" s="596"/>
      <c r="F3" s="596"/>
      <c r="G3" s="596"/>
      <c r="H3" s="597"/>
      <c r="I3" s="223"/>
      <c r="J3" s="224"/>
      <c r="K3" s="224"/>
      <c r="L3" s="224"/>
      <c r="M3" s="225"/>
      <c r="N3" s="137"/>
      <c r="O3" s="137"/>
      <c r="P3" s="137"/>
      <c r="Q3" s="138"/>
      <c r="R3" s="138"/>
      <c r="S3" s="592"/>
      <c r="T3" s="593"/>
      <c r="U3" s="593"/>
      <c r="V3" s="593"/>
      <c r="W3" s="593"/>
      <c r="X3" s="593"/>
      <c r="Y3" s="593"/>
      <c r="Z3" s="593"/>
      <c r="AA3" s="593"/>
      <c r="AB3" s="593"/>
      <c r="AC3" s="593"/>
      <c r="AD3" s="593"/>
      <c r="AE3" s="126"/>
      <c r="AF3" s="127"/>
      <c r="AG3" s="127"/>
      <c r="AH3" s="127"/>
      <c r="AI3" s="128"/>
      <c r="AJ3" s="129"/>
      <c r="AK3" s="130"/>
      <c r="AL3" s="131"/>
      <c r="AM3" s="131"/>
      <c r="AN3" s="131"/>
      <c r="AO3" s="132"/>
      <c r="AP3" s="139"/>
      <c r="AR3" s="131"/>
      <c r="AS3" s="131"/>
      <c r="AT3" s="131"/>
      <c r="AU3" s="131"/>
      <c r="AV3" s="131"/>
      <c r="AW3" s="131"/>
      <c r="BB3" s="134"/>
      <c r="BC3" s="134"/>
      <c r="BD3" s="135"/>
      <c r="BG3" s="136"/>
    </row>
    <row r="4" spans="1:60" s="144" customFormat="1" ht="60" customHeight="1" x14ac:dyDescent="0.2">
      <c r="A4" s="598" t="s">
        <v>338</v>
      </c>
      <c r="B4" s="598" t="s">
        <v>339</v>
      </c>
      <c r="C4" s="598" t="s">
        <v>340</v>
      </c>
      <c r="D4" s="588" t="s">
        <v>341</v>
      </c>
      <c r="E4" s="588" t="s">
        <v>342</v>
      </c>
      <c r="F4" s="588" t="s">
        <v>343</v>
      </c>
      <c r="G4" s="588" t="s">
        <v>344</v>
      </c>
      <c r="H4" s="590" t="s">
        <v>345</v>
      </c>
      <c r="I4" s="143"/>
      <c r="J4" s="603" t="s">
        <v>346</v>
      </c>
      <c r="K4" s="604"/>
      <c r="L4" s="605"/>
      <c r="M4" s="606" t="s">
        <v>347</v>
      </c>
      <c r="N4" s="607"/>
      <c r="O4" s="607"/>
      <c r="P4" s="608"/>
      <c r="Q4" s="609" t="s">
        <v>348</v>
      </c>
      <c r="R4" s="610" t="s">
        <v>349</v>
      </c>
      <c r="S4" s="592" t="s">
        <v>350</v>
      </c>
      <c r="T4" s="592"/>
      <c r="U4" s="592"/>
      <c r="V4" s="612" t="s">
        <v>351</v>
      </c>
      <c r="W4" s="612"/>
      <c r="X4" s="612"/>
      <c r="Y4" s="612"/>
      <c r="Z4" s="612"/>
      <c r="AA4" s="612"/>
      <c r="AB4" s="589" t="s">
        <v>352</v>
      </c>
      <c r="AC4" s="589" t="s">
        <v>353</v>
      </c>
      <c r="AD4" s="614" t="s">
        <v>354</v>
      </c>
      <c r="AE4" s="616" t="s">
        <v>355</v>
      </c>
      <c r="AF4" s="588" t="s">
        <v>356</v>
      </c>
      <c r="AG4" s="601" t="s">
        <v>357</v>
      </c>
      <c r="AH4" s="600" t="s">
        <v>358</v>
      </c>
      <c r="AI4" s="600" t="s">
        <v>359</v>
      </c>
      <c r="AJ4" s="628" t="s">
        <v>360</v>
      </c>
      <c r="AK4" s="600" t="s">
        <v>361</v>
      </c>
      <c r="AL4" s="600" t="s">
        <v>362</v>
      </c>
      <c r="AM4" s="600"/>
      <c r="AN4" s="588"/>
      <c r="AO4" s="588" t="s">
        <v>363</v>
      </c>
      <c r="AP4" s="624" t="s">
        <v>364</v>
      </c>
      <c r="AQ4" s="612"/>
      <c r="AR4" s="625" t="s">
        <v>365</v>
      </c>
      <c r="AS4" s="625"/>
      <c r="AT4" s="625"/>
      <c r="AU4" s="625" t="s">
        <v>366</v>
      </c>
      <c r="AV4" s="625"/>
      <c r="AW4" s="625"/>
      <c r="AX4" s="625"/>
      <c r="AY4" s="588" t="s">
        <v>367</v>
      </c>
      <c r="AZ4" s="600" t="s">
        <v>368</v>
      </c>
      <c r="BA4" s="600"/>
      <c r="BB4" s="626" t="s">
        <v>369</v>
      </c>
      <c r="BC4" s="612" t="s">
        <v>370</v>
      </c>
      <c r="BD4" s="621"/>
      <c r="BE4" s="600" t="s">
        <v>371</v>
      </c>
      <c r="BF4" s="612" t="s">
        <v>372</v>
      </c>
      <c r="BG4" s="618" t="s">
        <v>373</v>
      </c>
    </row>
    <row r="5" spans="1:60" s="144" customFormat="1" ht="60" x14ac:dyDescent="0.2">
      <c r="A5" s="599"/>
      <c r="B5" s="599"/>
      <c r="C5" s="599"/>
      <c r="D5" s="589"/>
      <c r="E5" s="589"/>
      <c r="F5" s="589"/>
      <c r="G5" s="589"/>
      <c r="H5" s="591"/>
      <c r="I5" s="145" t="s">
        <v>374</v>
      </c>
      <c r="J5" s="146" t="s">
        <v>375</v>
      </c>
      <c r="K5" s="147" t="s">
        <v>376</v>
      </c>
      <c r="L5" s="148" t="s">
        <v>377</v>
      </c>
      <c r="M5" s="148" t="s">
        <v>378</v>
      </c>
      <c r="N5" s="148" t="s">
        <v>379</v>
      </c>
      <c r="O5" s="148" t="s">
        <v>380</v>
      </c>
      <c r="P5" s="148" t="s">
        <v>381</v>
      </c>
      <c r="Q5" s="610"/>
      <c r="R5" s="611"/>
      <c r="S5" s="149" t="s">
        <v>382</v>
      </c>
      <c r="T5" s="150" t="s">
        <v>383</v>
      </c>
      <c r="U5" s="149" t="s">
        <v>384</v>
      </c>
      <c r="V5" s="140" t="s">
        <v>382</v>
      </c>
      <c r="W5" s="141" t="s">
        <v>383</v>
      </c>
      <c r="X5" s="142" t="s">
        <v>384</v>
      </c>
      <c r="Y5" s="151" t="s">
        <v>385</v>
      </c>
      <c r="Z5" s="151" t="s">
        <v>386</v>
      </c>
      <c r="AA5" s="151" t="s">
        <v>387</v>
      </c>
      <c r="AB5" s="613"/>
      <c r="AC5" s="613"/>
      <c r="AD5" s="615"/>
      <c r="AE5" s="617"/>
      <c r="AF5" s="589"/>
      <c r="AG5" s="602" t="s">
        <v>357</v>
      </c>
      <c r="AH5" s="622"/>
      <c r="AI5" s="622"/>
      <c r="AJ5" s="629"/>
      <c r="AK5" s="622"/>
      <c r="AL5" s="152" t="s">
        <v>388</v>
      </c>
      <c r="AM5" s="152" t="s">
        <v>389</v>
      </c>
      <c r="AN5" s="140" t="s">
        <v>390</v>
      </c>
      <c r="AO5" s="589"/>
      <c r="AP5" s="153" t="s">
        <v>383</v>
      </c>
      <c r="AQ5" s="153" t="s">
        <v>384</v>
      </c>
      <c r="AR5" s="149" t="s">
        <v>382</v>
      </c>
      <c r="AS5" s="149" t="s">
        <v>383</v>
      </c>
      <c r="AT5" s="149" t="s">
        <v>384</v>
      </c>
      <c r="AU5" s="149" t="s">
        <v>391</v>
      </c>
      <c r="AV5" s="149" t="s">
        <v>383</v>
      </c>
      <c r="AW5" s="149" t="s">
        <v>384</v>
      </c>
      <c r="AX5" s="154" t="s">
        <v>392</v>
      </c>
      <c r="AY5" s="589"/>
      <c r="AZ5" s="152" t="s">
        <v>393</v>
      </c>
      <c r="BA5" s="152" t="s">
        <v>394</v>
      </c>
      <c r="BB5" s="627"/>
      <c r="BC5" s="140" t="s">
        <v>377</v>
      </c>
      <c r="BD5" s="142" t="s">
        <v>375</v>
      </c>
      <c r="BE5" s="622"/>
      <c r="BF5" s="623" t="s">
        <v>372</v>
      </c>
      <c r="BG5" s="619" t="s">
        <v>373</v>
      </c>
    </row>
    <row r="6" spans="1:60" s="179" customFormat="1" ht="137.25" customHeight="1" x14ac:dyDescent="0.2">
      <c r="A6" s="155" t="s">
        <v>395</v>
      </c>
      <c r="B6" s="156" t="s">
        <v>396</v>
      </c>
      <c r="C6" s="157" t="s">
        <v>397</v>
      </c>
      <c r="D6" s="112" t="s">
        <v>398</v>
      </c>
      <c r="E6" s="158" t="s">
        <v>27</v>
      </c>
      <c r="F6" s="159" t="s">
        <v>399</v>
      </c>
      <c r="G6" s="160" t="s">
        <v>400</v>
      </c>
      <c r="H6" s="161">
        <v>700000</v>
      </c>
      <c r="I6" s="160" t="s">
        <v>400</v>
      </c>
      <c r="J6" s="162">
        <v>900378239</v>
      </c>
      <c r="K6" s="163">
        <v>0</v>
      </c>
      <c r="L6" s="164" t="s">
        <v>401</v>
      </c>
      <c r="M6" s="165" t="s">
        <v>402</v>
      </c>
      <c r="N6" s="166" t="s">
        <v>403</v>
      </c>
      <c r="O6" s="167">
        <v>0</v>
      </c>
      <c r="P6" s="168" t="s">
        <v>404</v>
      </c>
      <c r="Q6" s="169" t="s">
        <v>405</v>
      </c>
      <c r="R6" s="163">
        <v>1</v>
      </c>
      <c r="S6" s="163">
        <v>6</v>
      </c>
      <c r="T6" s="170">
        <v>42382</v>
      </c>
      <c r="U6" s="171">
        <v>51190440</v>
      </c>
      <c r="V6" s="163">
        <v>7</v>
      </c>
      <c r="W6" s="170">
        <v>42387</v>
      </c>
      <c r="X6" s="161">
        <v>700000</v>
      </c>
      <c r="Y6" s="172">
        <v>3120101</v>
      </c>
      <c r="Z6" s="173" t="s">
        <v>224</v>
      </c>
      <c r="AA6" s="174" t="s">
        <v>406</v>
      </c>
      <c r="AB6" s="175" t="s">
        <v>407</v>
      </c>
      <c r="AC6" s="176" t="s">
        <v>408</v>
      </c>
      <c r="AD6" s="177">
        <v>42384</v>
      </c>
      <c r="AE6" s="102" t="s">
        <v>409</v>
      </c>
      <c r="AF6" s="102">
        <v>42394</v>
      </c>
      <c r="AG6" s="102">
        <v>42394</v>
      </c>
      <c r="AH6" s="103" t="s">
        <v>410</v>
      </c>
      <c r="AI6" s="103" t="s">
        <v>410</v>
      </c>
      <c r="AJ6" s="12" t="s">
        <v>410</v>
      </c>
      <c r="AK6" s="103" t="s">
        <v>410</v>
      </c>
      <c r="AL6" s="102"/>
      <c r="AM6" s="102"/>
      <c r="AN6" s="110"/>
      <c r="AO6" s="102"/>
      <c r="AP6" s="102"/>
      <c r="AQ6" s="102"/>
      <c r="AR6" s="102"/>
      <c r="AS6" s="102"/>
      <c r="AT6" s="102"/>
      <c r="AU6" s="102"/>
      <c r="AV6" s="102"/>
      <c r="AW6" s="102"/>
      <c r="AX6" s="102"/>
      <c r="AY6" s="102"/>
      <c r="AZ6" s="102"/>
      <c r="BA6" s="102"/>
      <c r="BB6" s="117" t="s">
        <v>411</v>
      </c>
      <c r="BC6" s="5" t="s">
        <v>412</v>
      </c>
      <c r="BD6" s="178" t="s">
        <v>413</v>
      </c>
      <c r="BE6" s="117" t="s">
        <v>89</v>
      </c>
      <c r="BF6" s="112" t="s">
        <v>414</v>
      </c>
      <c r="BG6" s="113"/>
    </row>
    <row r="7" spans="1:60" s="189" customFormat="1" ht="107.25" customHeight="1" x14ac:dyDescent="0.2">
      <c r="A7" s="155" t="s">
        <v>395</v>
      </c>
      <c r="B7" s="157" t="s">
        <v>415</v>
      </c>
      <c r="C7" s="14" t="s">
        <v>416</v>
      </c>
      <c r="D7" s="158" t="s">
        <v>417</v>
      </c>
      <c r="E7" s="5" t="s">
        <v>81</v>
      </c>
      <c r="F7" s="5" t="s">
        <v>418</v>
      </c>
      <c r="G7" s="114" t="s">
        <v>419</v>
      </c>
      <c r="H7" s="180">
        <v>6000000</v>
      </c>
      <c r="I7" s="114" t="s">
        <v>420</v>
      </c>
      <c r="J7" s="181">
        <v>1015437290</v>
      </c>
      <c r="K7" s="182">
        <v>1</v>
      </c>
      <c r="L7" s="114" t="s">
        <v>421</v>
      </c>
      <c r="M7" s="9" t="s">
        <v>422</v>
      </c>
      <c r="N7" s="183" t="s">
        <v>423</v>
      </c>
      <c r="O7" s="176" t="s">
        <v>424</v>
      </c>
      <c r="P7" s="184" t="s">
        <v>425</v>
      </c>
      <c r="Q7" s="4" t="s">
        <v>426</v>
      </c>
      <c r="R7" s="182">
        <v>1</v>
      </c>
      <c r="S7" s="182">
        <v>14</v>
      </c>
      <c r="T7" s="185">
        <v>42388</v>
      </c>
      <c r="U7" s="186">
        <v>6000000</v>
      </c>
      <c r="V7" s="182">
        <v>14</v>
      </c>
      <c r="W7" s="185">
        <v>42024</v>
      </c>
      <c r="X7" s="180">
        <v>6000000</v>
      </c>
      <c r="Y7" s="187">
        <v>3110204</v>
      </c>
      <c r="Z7" s="173" t="s">
        <v>427</v>
      </c>
      <c r="AA7" s="110" t="s">
        <v>406</v>
      </c>
      <c r="AB7" s="106" t="s">
        <v>407</v>
      </c>
      <c r="AC7" s="176" t="s">
        <v>408</v>
      </c>
      <c r="AD7" s="177">
        <v>42389</v>
      </c>
      <c r="AE7" s="102" t="s">
        <v>428</v>
      </c>
      <c r="AF7" s="102">
        <v>42394</v>
      </c>
      <c r="AG7" s="103">
        <v>42394</v>
      </c>
      <c r="AH7" s="103" t="s">
        <v>406</v>
      </c>
      <c r="AI7" s="103">
        <v>42390</v>
      </c>
      <c r="AJ7" s="12">
        <v>120</v>
      </c>
      <c r="AK7" s="103">
        <v>42510</v>
      </c>
      <c r="AL7" s="102"/>
      <c r="AM7" s="102"/>
      <c r="AN7" s="110"/>
      <c r="AO7" s="102"/>
      <c r="AP7" s="102"/>
      <c r="AQ7" s="102"/>
      <c r="AR7" s="102"/>
      <c r="AS7" s="102"/>
      <c r="AT7" s="102"/>
      <c r="AU7" s="102"/>
      <c r="AV7" s="102"/>
      <c r="AW7" s="102"/>
      <c r="AX7" s="102"/>
      <c r="AY7" s="102"/>
      <c r="AZ7" s="102"/>
      <c r="BA7" s="102"/>
      <c r="BB7" s="5" t="s">
        <v>429</v>
      </c>
      <c r="BC7" s="106" t="s">
        <v>315</v>
      </c>
      <c r="BD7" s="108">
        <v>19259343</v>
      </c>
      <c r="BE7" s="188" t="s">
        <v>136</v>
      </c>
      <c r="BF7" s="114" t="s">
        <v>430</v>
      </c>
      <c r="BG7" s="113"/>
    </row>
    <row r="8" spans="1:60" s="189" customFormat="1" ht="110.25" customHeight="1" x14ac:dyDescent="0.2">
      <c r="A8" s="155" t="s">
        <v>395</v>
      </c>
      <c r="B8" s="156" t="s">
        <v>431</v>
      </c>
      <c r="C8" s="14" t="s">
        <v>432</v>
      </c>
      <c r="D8" s="5" t="s">
        <v>433</v>
      </c>
      <c r="E8" s="5" t="s">
        <v>81</v>
      </c>
      <c r="F8" s="5" t="s">
        <v>418</v>
      </c>
      <c r="G8" s="114" t="s">
        <v>419</v>
      </c>
      <c r="H8" s="180">
        <v>24000000</v>
      </c>
      <c r="I8" s="114" t="s">
        <v>420</v>
      </c>
      <c r="J8" s="190">
        <v>19242360</v>
      </c>
      <c r="K8" s="182">
        <v>4</v>
      </c>
      <c r="L8" s="114" t="s">
        <v>434</v>
      </c>
      <c r="M8" s="9" t="s">
        <v>435</v>
      </c>
      <c r="N8" s="183" t="s">
        <v>436</v>
      </c>
      <c r="O8" s="176" t="s">
        <v>437</v>
      </c>
      <c r="P8" s="184" t="s">
        <v>425</v>
      </c>
      <c r="Q8" s="114" t="s">
        <v>438</v>
      </c>
      <c r="R8" s="182">
        <v>1</v>
      </c>
      <c r="S8" s="182">
        <v>21</v>
      </c>
      <c r="T8" s="185">
        <v>42389</v>
      </c>
      <c r="U8" s="186">
        <v>24000000</v>
      </c>
      <c r="V8" s="182">
        <v>15</v>
      </c>
      <c r="W8" s="185">
        <v>42390</v>
      </c>
      <c r="X8" s="180">
        <v>24000000</v>
      </c>
      <c r="Y8" s="121">
        <v>311020301</v>
      </c>
      <c r="Z8" s="279" t="s">
        <v>80</v>
      </c>
      <c r="AA8" s="110" t="s">
        <v>406</v>
      </c>
      <c r="AB8" s="106" t="s">
        <v>407</v>
      </c>
      <c r="AC8" s="176" t="s">
        <v>408</v>
      </c>
      <c r="AD8" s="177">
        <v>42390</v>
      </c>
      <c r="AE8" s="102" t="s">
        <v>439</v>
      </c>
      <c r="AF8" s="102">
        <v>42390</v>
      </c>
      <c r="AG8" s="103"/>
      <c r="AH8" s="103" t="s">
        <v>406</v>
      </c>
      <c r="AI8" s="103">
        <v>42391</v>
      </c>
      <c r="AJ8" s="12">
        <v>120</v>
      </c>
      <c r="AK8" s="103">
        <v>42511</v>
      </c>
      <c r="AL8" s="102"/>
      <c r="AM8" s="102"/>
      <c r="AN8" s="110"/>
      <c r="AO8" s="102"/>
      <c r="AP8" s="102"/>
      <c r="AQ8" s="102"/>
      <c r="AR8" s="102"/>
      <c r="AS8" s="102"/>
      <c r="AT8" s="102"/>
      <c r="AU8" s="102"/>
      <c r="AV8" s="102"/>
      <c r="AW8" s="102"/>
      <c r="AX8" s="102"/>
      <c r="AY8" s="102"/>
      <c r="AZ8" s="102"/>
      <c r="BA8" s="102"/>
      <c r="BB8" s="117" t="s">
        <v>440</v>
      </c>
      <c r="BC8" s="117" t="s">
        <v>441</v>
      </c>
      <c r="BD8" s="108">
        <v>80124255</v>
      </c>
      <c r="BE8" s="117" t="s">
        <v>442</v>
      </c>
      <c r="BF8" s="191" t="s">
        <v>443</v>
      </c>
      <c r="BG8" s="192"/>
    </row>
    <row r="9" spans="1:60" s="179" customFormat="1" ht="114.75" x14ac:dyDescent="0.2">
      <c r="A9" s="155" t="s">
        <v>395</v>
      </c>
      <c r="B9" s="156" t="s">
        <v>444</v>
      </c>
      <c r="C9" s="193" t="s">
        <v>445</v>
      </c>
      <c r="D9" s="112" t="s">
        <v>446</v>
      </c>
      <c r="E9" s="5" t="s">
        <v>81</v>
      </c>
      <c r="F9" s="5" t="s">
        <v>418</v>
      </c>
      <c r="G9" s="114" t="s">
        <v>419</v>
      </c>
      <c r="H9" s="180">
        <v>7560000</v>
      </c>
      <c r="I9" s="114" t="s">
        <v>420</v>
      </c>
      <c r="J9" s="190">
        <v>79874768</v>
      </c>
      <c r="K9" s="182">
        <v>5</v>
      </c>
      <c r="L9" s="114" t="s">
        <v>447</v>
      </c>
      <c r="M9" s="110" t="s">
        <v>448</v>
      </c>
      <c r="N9" s="183" t="s">
        <v>449</v>
      </c>
      <c r="O9" s="176" t="s">
        <v>450</v>
      </c>
      <c r="P9" s="184" t="s">
        <v>425</v>
      </c>
      <c r="Q9" s="4" t="s">
        <v>451</v>
      </c>
      <c r="R9" s="182">
        <v>1</v>
      </c>
      <c r="S9" s="182">
        <v>13</v>
      </c>
      <c r="T9" s="185">
        <v>42023</v>
      </c>
      <c r="U9" s="180">
        <v>7560000</v>
      </c>
      <c r="V9" s="182">
        <v>16</v>
      </c>
      <c r="W9" s="185">
        <v>42391</v>
      </c>
      <c r="X9" s="180">
        <v>7560000</v>
      </c>
      <c r="Y9" s="194" t="s">
        <v>452</v>
      </c>
      <c r="Z9" s="173" t="s">
        <v>222</v>
      </c>
      <c r="AA9" s="195" t="s">
        <v>406</v>
      </c>
      <c r="AB9" s="106" t="s">
        <v>407</v>
      </c>
      <c r="AC9" s="176" t="s">
        <v>408</v>
      </c>
      <c r="AD9" s="177">
        <v>42391</v>
      </c>
      <c r="AE9" s="102" t="s">
        <v>453</v>
      </c>
      <c r="AF9" s="102">
        <v>42394</v>
      </c>
      <c r="AG9" s="103">
        <v>42394</v>
      </c>
      <c r="AH9" s="103" t="s">
        <v>410</v>
      </c>
      <c r="AI9" s="103">
        <v>42395</v>
      </c>
      <c r="AJ9" s="12">
        <v>120</v>
      </c>
      <c r="AK9" s="103">
        <v>42515</v>
      </c>
      <c r="AL9" s="102"/>
      <c r="AM9" s="102"/>
      <c r="AN9" s="110"/>
      <c r="AO9" s="102"/>
      <c r="AP9" s="102"/>
      <c r="AQ9" s="102"/>
      <c r="AR9" s="102"/>
      <c r="AS9" s="102"/>
      <c r="AT9" s="102"/>
      <c r="AU9" s="102"/>
      <c r="AV9" s="102"/>
      <c r="AW9" s="102"/>
      <c r="AX9" s="102"/>
      <c r="AY9" s="102"/>
      <c r="AZ9" s="102"/>
      <c r="BA9" s="102"/>
      <c r="BB9" s="5" t="s">
        <v>429</v>
      </c>
      <c r="BC9" s="106" t="s">
        <v>315</v>
      </c>
      <c r="BD9" s="108">
        <v>19259343</v>
      </c>
      <c r="BE9" s="188" t="s">
        <v>136</v>
      </c>
      <c r="BF9" s="112" t="s">
        <v>414</v>
      </c>
      <c r="BG9" s="113"/>
    </row>
    <row r="10" spans="1:60" s="179" customFormat="1" ht="165.75" x14ac:dyDescent="0.2">
      <c r="A10" s="156" t="s">
        <v>512</v>
      </c>
      <c r="B10" s="156" t="s">
        <v>459</v>
      </c>
      <c r="C10" s="14" t="s">
        <v>460</v>
      </c>
      <c r="D10" s="5" t="s">
        <v>461</v>
      </c>
      <c r="E10" s="5" t="s">
        <v>102</v>
      </c>
      <c r="F10" s="112" t="s">
        <v>462</v>
      </c>
      <c r="G10" s="114" t="s">
        <v>419</v>
      </c>
      <c r="H10" s="15">
        <v>307605681</v>
      </c>
      <c r="I10" s="114" t="s">
        <v>420</v>
      </c>
      <c r="J10" s="187">
        <v>860050247</v>
      </c>
      <c r="K10" s="182">
        <v>6</v>
      </c>
      <c r="L10" s="114" t="s">
        <v>463</v>
      </c>
      <c r="M10" s="112" t="s">
        <v>464</v>
      </c>
      <c r="N10" s="196">
        <v>6730177</v>
      </c>
      <c r="O10" s="176">
        <v>0</v>
      </c>
      <c r="P10" s="176" t="s">
        <v>465</v>
      </c>
      <c r="Q10" s="104" t="s">
        <v>466</v>
      </c>
      <c r="R10" s="182">
        <v>1</v>
      </c>
      <c r="S10" s="182">
        <v>57</v>
      </c>
      <c r="T10" s="185">
        <v>42412</v>
      </c>
      <c r="U10" s="226">
        <v>307785788</v>
      </c>
      <c r="V10" s="182">
        <v>62</v>
      </c>
      <c r="W10" s="185">
        <v>42419</v>
      </c>
      <c r="X10" s="186">
        <v>307605681</v>
      </c>
      <c r="Y10" s="187">
        <v>312020501</v>
      </c>
      <c r="Z10" s="227" t="s">
        <v>152</v>
      </c>
      <c r="AA10" s="195" t="s">
        <v>284</v>
      </c>
      <c r="AB10" s="106" t="s">
        <v>407</v>
      </c>
      <c r="AC10" s="176" t="s">
        <v>408</v>
      </c>
      <c r="AD10" s="177">
        <v>42418</v>
      </c>
      <c r="AE10" s="228" t="s">
        <v>467</v>
      </c>
      <c r="AF10" s="102">
        <v>42422</v>
      </c>
      <c r="AG10" s="102">
        <v>42423</v>
      </c>
      <c r="AH10" s="102" t="s">
        <v>406</v>
      </c>
      <c r="AI10" s="102">
        <v>42461</v>
      </c>
      <c r="AJ10" s="12">
        <v>132</v>
      </c>
      <c r="AK10" s="102">
        <v>42563</v>
      </c>
      <c r="AL10" s="102"/>
      <c r="AM10" s="102"/>
      <c r="AN10" s="110"/>
      <c r="AO10" s="102"/>
      <c r="AP10" s="102"/>
      <c r="AQ10" s="102"/>
      <c r="AR10" s="102"/>
      <c r="AS10" s="102"/>
      <c r="AT10" s="102"/>
      <c r="AU10" s="102"/>
      <c r="AV10" s="102"/>
      <c r="AW10" s="102"/>
      <c r="AX10" s="102"/>
      <c r="AY10" s="102"/>
      <c r="AZ10" s="102"/>
      <c r="BA10" s="102"/>
      <c r="BB10" s="229" t="s">
        <v>468</v>
      </c>
      <c r="BC10" s="5" t="s">
        <v>469</v>
      </c>
      <c r="BD10" s="108">
        <v>19447276</v>
      </c>
      <c r="BE10" s="117" t="s">
        <v>144</v>
      </c>
      <c r="BF10" s="230" t="s">
        <v>443</v>
      </c>
      <c r="BG10" s="113"/>
    </row>
    <row r="11" spans="1:60" s="179" customFormat="1" ht="114.75" x14ac:dyDescent="0.2">
      <c r="A11" s="156" t="s">
        <v>524</v>
      </c>
      <c r="B11" s="156" t="s">
        <v>525</v>
      </c>
      <c r="C11" s="241" t="s">
        <v>526</v>
      </c>
      <c r="D11" s="6" t="s">
        <v>527</v>
      </c>
      <c r="E11" s="5" t="s">
        <v>81</v>
      </c>
      <c r="F11" s="5" t="s">
        <v>418</v>
      </c>
      <c r="G11" s="242" t="s">
        <v>419</v>
      </c>
      <c r="H11" s="180">
        <v>4000000</v>
      </c>
      <c r="I11" s="114" t="s">
        <v>420</v>
      </c>
      <c r="J11" s="187">
        <v>33377345</v>
      </c>
      <c r="K11" s="243">
        <v>4</v>
      </c>
      <c r="L11" s="244" t="s">
        <v>528</v>
      </c>
      <c r="M11" s="245" t="s">
        <v>529</v>
      </c>
      <c r="N11" s="196" t="s">
        <v>530</v>
      </c>
      <c r="O11" s="231" t="s">
        <v>531</v>
      </c>
      <c r="P11" s="106" t="s">
        <v>532</v>
      </c>
      <c r="Q11" s="4" t="s">
        <v>507</v>
      </c>
      <c r="R11" s="182">
        <v>1</v>
      </c>
      <c r="S11" s="246"/>
      <c r="T11" s="247"/>
      <c r="U11" s="180"/>
      <c r="V11" s="157">
        <v>75</v>
      </c>
      <c r="W11" s="247">
        <v>42431</v>
      </c>
      <c r="X11" s="180">
        <v>4000000</v>
      </c>
      <c r="Y11" s="187" t="s">
        <v>97</v>
      </c>
      <c r="Z11" s="248" t="s">
        <v>211</v>
      </c>
      <c r="AA11" s="249">
        <v>776</v>
      </c>
      <c r="AB11" s="250" t="s">
        <v>533</v>
      </c>
      <c r="AC11" s="176" t="s">
        <v>408</v>
      </c>
      <c r="AD11" s="102">
        <v>42431</v>
      </c>
      <c r="AE11" s="248" t="s">
        <v>534</v>
      </c>
      <c r="AF11" s="103">
        <v>42439</v>
      </c>
      <c r="AG11" s="103">
        <v>42439</v>
      </c>
      <c r="AH11" s="102" t="s">
        <v>406</v>
      </c>
      <c r="AI11" s="105">
        <v>42432</v>
      </c>
      <c r="AJ11" s="12">
        <v>30</v>
      </c>
      <c r="AK11" s="105">
        <v>42462</v>
      </c>
      <c r="AL11" s="102"/>
      <c r="AM11" s="102"/>
      <c r="AN11" s="110"/>
      <c r="AO11" s="102"/>
      <c r="AP11" s="102"/>
      <c r="AQ11" s="251"/>
      <c r="AR11" s="252"/>
      <c r="AS11" s="102"/>
      <c r="AT11" s="253"/>
      <c r="AU11" s="102"/>
      <c r="AV11" s="252"/>
      <c r="AW11" s="227"/>
      <c r="AX11" s="253"/>
      <c r="AY11" s="254"/>
      <c r="AZ11" s="255"/>
      <c r="BA11" s="255"/>
      <c r="BB11" s="229" t="s">
        <v>468</v>
      </c>
      <c r="BC11" s="5" t="s">
        <v>469</v>
      </c>
      <c r="BD11" s="108">
        <v>19447276</v>
      </c>
      <c r="BE11" s="117" t="s">
        <v>144</v>
      </c>
      <c r="BF11" s="112" t="s">
        <v>443</v>
      </c>
      <c r="BG11" s="113">
        <v>4000000.0000000005</v>
      </c>
    </row>
    <row r="12" spans="1:60" s="179" customFormat="1" ht="140.25" x14ac:dyDescent="0.2">
      <c r="A12" s="156" t="s">
        <v>524</v>
      </c>
      <c r="B12" s="156" t="s">
        <v>535</v>
      </c>
      <c r="C12" s="14" t="s">
        <v>536</v>
      </c>
      <c r="D12" s="5" t="s">
        <v>537</v>
      </c>
      <c r="E12" s="5" t="s">
        <v>81</v>
      </c>
      <c r="F12" s="5" t="s">
        <v>418</v>
      </c>
      <c r="G12" s="114" t="s">
        <v>419</v>
      </c>
      <c r="H12" s="180">
        <v>11160000</v>
      </c>
      <c r="I12" s="114" t="s">
        <v>420</v>
      </c>
      <c r="J12" s="187">
        <v>79741840</v>
      </c>
      <c r="K12" s="182">
        <v>7</v>
      </c>
      <c r="L12" s="114" t="s">
        <v>538</v>
      </c>
      <c r="M12" s="112" t="s">
        <v>539</v>
      </c>
      <c r="N12" s="196" t="s">
        <v>540</v>
      </c>
      <c r="O12" s="176" t="s">
        <v>541</v>
      </c>
      <c r="P12" s="176" t="s">
        <v>425</v>
      </c>
      <c r="Q12" s="4" t="s">
        <v>451</v>
      </c>
      <c r="R12" s="182">
        <v>1</v>
      </c>
      <c r="S12" s="182">
        <v>116</v>
      </c>
      <c r="T12" s="185">
        <v>42431</v>
      </c>
      <c r="U12" s="186">
        <v>11160000</v>
      </c>
      <c r="V12" s="182">
        <v>80</v>
      </c>
      <c r="W12" s="185">
        <v>42433</v>
      </c>
      <c r="X12" s="186">
        <v>11160000</v>
      </c>
      <c r="Y12" s="194" t="s">
        <v>452</v>
      </c>
      <c r="Z12" s="248" t="s">
        <v>222</v>
      </c>
      <c r="AA12" s="195" t="s">
        <v>406</v>
      </c>
      <c r="AB12" s="106" t="s">
        <v>407</v>
      </c>
      <c r="AC12" s="176" t="s">
        <v>408</v>
      </c>
      <c r="AD12" s="177">
        <v>42432</v>
      </c>
      <c r="AE12" s="228" t="s">
        <v>542</v>
      </c>
      <c r="AF12" s="102"/>
      <c r="AG12" s="102"/>
      <c r="AH12" s="256"/>
      <c r="AI12" s="256">
        <v>42118</v>
      </c>
      <c r="AJ12" s="12">
        <v>180</v>
      </c>
      <c r="AK12" s="103">
        <v>42300</v>
      </c>
      <c r="AL12" s="102"/>
      <c r="AM12" s="102"/>
      <c r="AN12" s="110"/>
      <c r="AO12" s="102"/>
      <c r="AP12" s="102"/>
      <c r="AQ12" s="102"/>
      <c r="AR12" s="102"/>
      <c r="AS12" s="102"/>
      <c r="AT12" s="102"/>
      <c r="AU12" s="102"/>
      <c r="AV12" s="102"/>
      <c r="AW12" s="102"/>
      <c r="AX12" s="102"/>
      <c r="AY12" s="102"/>
      <c r="AZ12" s="102"/>
      <c r="BA12" s="102"/>
      <c r="BB12" s="5" t="s">
        <v>429</v>
      </c>
      <c r="BC12" s="106" t="s">
        <v>315</v>
      </c>
      <c r="BD12" s="108">
        <v>19259343</v>
      </c>
      <c r="BE12" s="5" t="s">
        <v>429</v>
      </c>
      <c r="BF12" s="112" t="s">
        <v>477</v>
      </c>
      <c r="BG12" s="113"/>
    </row>
    <row r="13" spans="1:60" s="189" customFormat="1" ht="181.5" customHeight="1" x14ac:dyDescent="0.2">
      <c r="A13" s="156" t="s">
        <v>524</v>
      </c>
      <c r="B13" s="157" t="s">
        <v>560</v>
      </c>
      <c r="C13" s="157" t="s">
        <v>561</v>
      </c>
      <c r="D13" s="5" t="s">
        <v>562</v>
      </c>
      <c r="E13" s="5" t="s">
        <v>563</v>
      </c>
      <c r="F13" s="242" t="s">
        <v>399</v>
      </c>
      <c r="G13" s="114" t="s">
        <v>564</v>
      </c>
      <c r="H13" s="180">
        <v>1931400</v>
      </c>
      <c r="I13" s="114" t="s">
        <v>564</v>
      </c>
      <c r="J13" s="100">
        <v>900917626</v>
      </c>
      <c r="K13" s="182">
        <v>1</v>
      </c>
      <c r="L13" s="114" t="s">
        <v>565</v>
      </c>
      <c r="M13" s="112" t="s">
        <v>566</v>
      </c>
      <c r="N13" s="118">
        <v>5712565899</v>
      </c>
      <c r="O13" s="176"/>
      <c r="P13" s="260" t="s">
        <v>567</v>
      </c>
      <c r="Q13" s="261" t="s">
        <v>568</v>
      </c>
      <c r="R13" s="182">
        <v>1</v>
      </c>
      <c r="S13" s="182">
        <v>123</v>
      </c>
      <c r="T13" s="262">
        <v>42436</v>
      </c>
      <c r="U13" s="186">
        <v>1931400</v>
      </c>
      <c r="V13" s="110">
        <v>81</v>
      </c>
      <c r="W13" s="102">
        <v>42436</v>
      </c>
      <c r="X13" s="186">
        <v>1931400</v>
      </c>
      <c r="Y13" s="187" t="s">
        <v>97</v>
      </c>
      <c r="Z13" s="248" t="s">
        <v>211</v>
      </c>
      <c r="AA13" s="249">
        <v>776</v>
      </c>
      <c r="AB13" s="250" t="s">
        <v>533</v>
      </c>
      <c r="AC13" s="176" t="s">
        <v>408</v>
      </c>
      <c r="AD13" s="102">
        <v>42436</v>
      </c>
      <c r="AE13" s="102" t="s">
        <v>569</v>
      </c>
      <c r="AF13" s="102"/>
      <c r="AG13" s="102"/>
      <c r="AH13" s="102" t="s">
        <v>406</v>
      </c>
      <c r="AI13" s="102">
        <v>42437</v>
      </c>
      <c r="AJ13" s="12">
        <v>30</v>
      </c>
      <c r="AK13" s="103">
        <v>42467</v>
      </c>
      <c r="AL13" s="102"/>
      <c r="AM13" s="102"/>
      <c r="AN13" s="110"/>
      <c r="AO13" s="102"/>
      <c r="AP13" s="102"/>
      <c r="AQ13" s="102"/>
      <c r="AR13" s="102"/>
      <c r="AS13" s="102"/>
      <c r="AT13" s="102"/>
      <c r="AU13" s="102"/>
      <c r="AV13" s="102"/>
      <c r="AW13" s="102"/>
      <c r="AX13" s="102"/>
      <c r="AY13" s="102"/>
      <c r="AZ13" s="102"/>
      <c r="BA13" s="102"/>
      <c r="BB13" s="117" t="s">
        <v>570</v>
      </c>
      <c r="BC13" s="106" t="s">
        <v>331</v>
      </c>
      <c r="BD13" s="108">
        <v>51950018</v>
      </c>
      <c r="BE13" s="188" t="s">
        <v>96</v>
      </c>
      <c r="BF13" s="112" t="s">
        <v>477</v>
      </c>
      <c r="BG13" s="113"/>
      <c r="BH13" s="263"/>
    </row>
    <row r="14" spans="1:60" s="179" customFormat="1" ht="89.25" x14ac:dyDescent="0.2">
      <c r="A14" s="292" t="s">
        <v>622</v>
      </c>
      <c r="B14" s="156" t="s">
        <v>623</v>
      </c>
      <c r="C14" s="293" t="s">
        <v>624</v>
      </c>
      <c r="D14" s="293" t="s">
        <v>625</v>
      </c>
      <c r="E14" s="5" t="s">
        <v>32</v>
      </c>
      <c r="F14" s="242" t="s">
        <v>626</v>
      </c>
      <c r="G14" s="114" t="s">
        <v>419</v>
      </c>
      <c r="H14" s="180">
        <v>2304656</v>
      </c>
      <c r="I14" s="114" t="s">
        <v>420</v>
      </c>
      <c r="J14" s="294">
        <v>860506842</v>
      </c>
      <c r="K14" s="182">
        <v>8</v>
      </c>
      <c r="L14" s="114" t="s">
        <v>627</v>
      </c>
      <c r="M14" s="112" t="s">
        <v>628</v>
      </c>
      <c r="N14" s="183">
        <v>6230317</v>
      </c>
      <c r="O14" s="176"/>
      <c r="P14" s="184" t="s">
        <v>465</v>
      </c>
      <c r="Q14" s="106" t="s">
        <v>629</v>
      </c>
      <c r="R14" s="182">
        <v>1</v>
      </c>
      <c r="S14" s="182">
        <v>153</v>
      </c>
      <c r="T14" s="185">
        <v>42461</v>
      </c>
      <c r="U14" s="180">
        <v>2304656</v>
      </c>
      <c r="V14" s="182">
        <v>128</v>
      </c>
      <c r="W14" s="295">
        <v>42464</v>
      </c>
      <c r="X14" s="180">
        <v>2304656</v>
      </c>
      <c r="Y14" s="187" t="s">
        <v>97</v>
      </c>
      <c r="Z14" s="248" t="s">
        <v>211</v>
      </c>
      <c r="AA14" s="195">
        <v>776</v>
      </c>
      <c r="AB14" s="250" t="s">
        <v>533</v>
      </c>
      <c r="AC14" s="176" t="s">
        <v>408</v>
      </c>
      <c r="AD14" s="177">
        <v>42461</v>
      </c>
      <c r="AE14" s="102" t="s">
        <v>630</v>
      </c>
      <c r="AF14" s="102"/>
      <c r="AG14" s="102"/>
      <c r="AH14" s="102"/>
      <c r="AI14" s="102">
        <v>42465</v>
      </c>
      <c r="AJ14" s="12">
        <v>120</v>
      </c>
      <c r="AK14" s="102">
        <v>42586</v>
      </c>
      <c r="AL14" s="102"/>
      <c r="AM14" s="102"/>
      <c r="AN14" s="110"/>
      <c r="AO14" s="102"/>
      <c r="AP14" s="102"/>
      <c r="AQ14" s="102"/>
      <c r="AR14" s="102"/>
      <c r="AS14" s="102"/>
      <c r="AT14" s="102"/>
      <c r="AU14" s="102"/>
      <c r="AV14" s="102"/>
      <c r="AW14" s="102"/>
      <c r="AX14" s="102"/>
      <c r="AY14" s="102"/>
      <c r="AZ14" s="102"/>
      <c r="BA14" s="102"/>
      <c r="BB14" s="122" t="s">
        <v>468</v>
      </c>
      <c r="BC14" s="114" t="s">
        <v>469</v>
      </c>
      <c r="BD14" s="191">
        <v>19447276</v>
      </c>
      <c r="BE14" s="122" t="s">
        <v>144</v>
      </c>
      <c r="BF14" s="114" t="s">
        <v>631</v>
      </c>
      <c r="BG14" s="113"/>
    </row>
    <row r="15" spans="1:60" s="179" customFormat="1" ht="229.5" x14ac:dyDescent="0.2">
      <c r="A15" s="292" t="s">
        <v>622</v>
      </c>
      <c r="B15" s="157" t="s">
        <v>560</v>
      </c>
      <c r="C15" s="14" t="s">
        <v>632</v>
      </c>
      <c r="D15" s="296" t="s">
        <v>633</v>
      </c>
      <c r="E15" s="5" t="s">
        <v>563</v>
      </c>
      <c r="F15" s="242" t="s">
        <v>399</v>
      </c>
      <c r="G15" s="114" t="s">
        <v>564</v>
      </c>
      <c r="H15" s="180">
        <v>1500000</v>
      </c>
      <c r="I15" s="114" t="s">
        <v>564</v>
      </c>
      <c r="J15" s="100">
        <v>900917626</v>
      </c>
      <c r="K15" s="182">
        <v>1</v>
      </c>
      <c r="L15" s="114" t="s">
        <v>565</v>
      </c>
      <c r="M15" s="112" t="s">
        <v>566</v>
      </c>
      <c r="N15" s="118">
        <v>5712565899</v>
      </c>
      <c r="O15" s="176"/>
      <c r="P15" s="260" t="s">
        <v>567</v>
      </c>
      <c r="Q15" s="261" t="s">
        <v>568</v>
      </c>
      <c r="R15" s="182">
        <v>1</v>
      </c>
      <c r="S15" s="182">
        <v>189</v>
      </c>
      <c r="T15" s="262">
        <v>42466</v>
      </c>
      <c r="U15" s="186">
        <v>1500000</v>
      </c>
      <c r="V15" s="110">
        <v>135</v>
      </c>
      <c r="W15" s="102">
        <v>42467</v>
      </c>
      <c r="X15" s="180">
        <v>1500000</v>
      </c>
      <c r="Y15" s="187" t="s">
        <v>97</v>
      </c>
      <c r="Z15" s="248" t="s">
        <v>211</v>
      </c>
      <c r="AA15" s="249">
        <v>776</v>
      </c>
      <c r="AB15" s="250" t="s">
        <v>533</v>
      </c>
      <c r="AC15" s="176" t="s">
        <v>408</v>
      </c>
      <c r="AD15" s="102">
        <v>42467</v>
      </c>
      <c r="AE15" s="102" t="s">
        <v>634</v>
      </c>
      <c r="AF15" s="102"/>
      <c r="AG15" s="102"/>
      <c r="AH15" s="102"/>
      <c r="AI15" s="102" t="s">
        <v>406</v>
      </c>
      <c r="AJ15" s="12" t="s">
        <v>406</v>
      </c>
      <c r="AK15" s="103" t="s">
        <v>406</v>
      </c>
      <c r="AL15" s="102"/>
      <c r="AM15" s="102"/>
      <c r="AN15" s="110"/>
      <c r="AO15" s="102"/>
      <c r="AP15" s="102"/>
      <c r="AQ15" s="102"/>
      <c r="AR15" s="102"/>
      <c r="AS15" s="102"/>
      <c r="AT15" s="102"/>
      <c r="AU15" s="102"/>
      <c r="AV15" s="102"/>
      <c r="AW15" s="102"/>
      <c r="AX15" s="102"/>
      <c r="AY15" s="102"/>
      <c r="AZ15" s="102"/>
      <c r="BA15" s="102"/>
      <c r="BB15" s="117" t="s">
        <v>570</v>
      </c>
      <c r="BC15" s="106" t="s">
        <v>331</v>
      </c>
      <c r="BD15" s="108">
        <v>51950018</v>
      </c>
      <c r="BE15" s="188" t="s">
        <v>96</v>
      </c>
      <c r="BF15" s="114"/>
      <c r="BG15" s="113"/>
    </row>
    <row r="16" spans="1:60" s="179" customFormat="1" ht="89.25" x14ac:dyDescent="0.2">
      <c r="A16" s="292" t="s">
        <v>622</v>
      </c>
      <c r="B16" s="298" t="s">
        <v>635</v>
      </c>
      <c r="C16" s="241" t="s">
        <v>636</v>
      </c>
      <c r="D16" s="241" t="s">
        <v>637</v>
      </c>
      <c r="E16" s="5" t="s">
        <v>638</v>
      </c>
      <c r="F16" s="5" t="s">
        <v>638</v>
      </c>
      <c r="G16" s="114" t="s">
        <v>419</v>
      </c>
      <c r="H16" s="15">
        <v>5000000</v>
      </c>
      <c r="I16" s="114" t="s">
        <v>420</v>
      </c>
      <c r="J16" s="299">
        <v>899999115</v>
      </c>
      <c r="K16" s="197">
        <v>8</v>
      </c>
      <c r="L16" s="300" t="s">
        <v>639</v>
      </c>
      <c r="M16" s="112" t="s">
        <v>640</v>
      </c>
      <c r="N16" s="196">
        <v>2422000</v>
      </c>
      <c r="O16" s="184">
        <v>0</v>
      </c>
      <c r="P16" s="231" t="s">
        <v>641</v>
      </c>
      <c r="Q16" s="114" t="s">
        <v>642</v>
      </c>
      <c r="R16" s="182">
        <v>1</v>
      </c>
      <c r="S16" s="157">
        <v>74</v>
      </c>
      <c r="T16" s="247">
        <v>42422</v>
      </c>
      <c r="U16" s="180">
        <v>5000000</v>
      </c>
      <c r="V16" s="157">
        <v>180</v>
      </c>
      <c r="W16" s="102">
        <v>42488</v>
      </c>
      <c r="X16" s="180">
        <v>5000000</v>
      </c>
      <c r="Y16" s="187" t="s">
        <v>97</v>
      </c>
      <c r="Z16" s="248" t="s">
        <v>211</v>
      </c>
      <c r="AA16" s="249">
        <v>776</v>
      </c>
      <c r="AB16" s="250" t="s">
        <v>533</v>
      </c>
      <c r="AC16" s="176" t="s">
        <v>408</v>
      </c>
      <c r="AD16" s="102">
        <v>42482</v>
      </c>
      <c r="AE16" s="248" t="s">
        <v>643</v>
      </c>
      <c r="AF16" s="102" t="s">
        <v>644</v>
      </c>
      <c r="AG16" s="102"/>
      <c r="AH16" s="103"/>
      <c r="AI16" s="103" t="s">
        <v>406</v>
      </c>
      <c r="AJ16" s="12" t="s">
        <v>406</v>
      </c>
      <c r="AK16" s="103" t="s">
        <v>406</v>
      </c>
      <c r="AL16" s="102"/>
      <c r="AM16" s="102"/>
      <c r="AN16" s="110"/>
      <c r="AO16" s="102"/>
      <c r="AP16" s="102"/>
      <c r="AQ16" s="102"/>
      <c r="AR16" s="102"/>
      <c r="AS16" s="102"/>
      <c r="AT16" s="102"/>
      <c r="AU16" s="102"/>
      <c r="AV16" s="102"/>
      <c r="AW16" s="102"/>
      <c r="AX16" s="102"/>
      <c r="AY16" s="102"/>
      <c r="AZ16" s="102"/>
      <c r="BA16" s="102"/>
      <c r="BB16" s="117" t="s">
        <v>570</v>
      </c>
      <c r="BC16" s="106" t="s">
        <v>331</v>
      </c>
      <c r="BD16" s="108">
        <v>51950018</v>
      </c>
      <c r="BE16" s="188" t="s">
        <v>96</v>
      </c>
      <c r="BF16" s="114"/>
      <c r="BG16" s="113"/>
    </row>
    <row r="17" spans="1:59" s="179" customFormat="1" ht="38.25" x14ac:dyDescent="0.2">
      <c r="A17" s="292"/>
      <c r="B17" s="298"/>
      <c r="C17" s="241"/>
      <c r="D17" s="241"/>
      <c r="E17" s="5"/>
      <c r="F17" s="5"/>
      <c r="G17" s="301" t="s">
        <v>820</v>
      </c>
      <c r="H17" s="302">
        <f>SUM(H6:H16)</f>
        <v>371761737</v>
      </c>
      <c r="I17" s="114"/>
      <c r="J17" s="299"/>
      <c r="K17" s="197"/>
      <c r="L17" s="300"/>
      <c r="M17" s="112"/>
      <c r="N17" s="196"/>
      <c r="O17" s="184"/>
      <c r="P17" s="231"/>
      <c r="Q17" s="114"/>
      <c r="R17" s="182"/>
      <c r="S17" s="157"/>
      <c r="T17" s="247"/>
      <c r="U17" s="180"/>
      <c r="V17" s="157"/>
      <c r="W17" s="102"/>
      <c r="X17" s="180"/>
      <c r="Y17" s="187"/>
      <c r="Z17" s="248"/>
      <c r="AA17" s="249"/>
      <c r="AB17" s="250"/>
      <c r="AC17" s="176"/>
      <c r="AD17" s="297"/>
      <c r="AE17" s="248"/>
      <c r="AF17" s="102"/>
      <c r="AG17" s="102"/>
      <c r="AH17" s="103"/>
      <c r="AI17" s="103"/>
      <c r="AJ17" s="12"/>
      <c r="AK17" s="103"/>
      <c r="AL17" s="102"/>
      <c r="AM17" s="102"/>
      <c r="AN17" s="110"/>
      <c r="AO17" s="102"/>
      <c r="AP17" s="102"/>
      <c r="AQ17" s="102"/>
      <c r="AR17" s="102"/>
      <c r="AS17" s="102"/>
      <c r="AT17" s="102"/>
      <c r="AU17" s="102"/>
      <c r="AV17" s="102"/>
      <c r="AW17" s="102"/>
      <c r="AX17" s="102"/>
      <c r="AY17" s="102"/>
      <c r="AZ17" s="102"/>
      <c r="BA17" s="102"/>
      <c r="BB17" s="117"/>
      <c r="BC17" s="106"/>
      <c r="BD17" s="108"/>
      <c r="BE17" s="188"/>
      <c r="BF17" s="114"/>
      <c r="BG17" s="113"/>
    </row>
    <row r="18" spans="1:59" x14ac:dyDescent="0.2">
      <c r="H18" s="198"/>
    </row>
  </sheetData>
  <mergeCells count="42">
    <mergeCell ref="BG4:BG5"/>
    <mergeCell ref="B1:M1"/>
    <mergeCell ref="B2:M2"/>
    <mergeCell ref="BC4:BD4"/>
    <mergeCell ref="BE4:BE5"/>
    <mergeCell ref="BF4:BF5"/>
    <mergeCell ref="AP4:AQ4"/>
    <mergeCell ref="AR4:AT4"/>
    <mergeCell ref="AU4:AX4"/>
    <mergeCell ref="AY4:AY5"/>
    <mergeCell ref="AZ4:BA4"/>
    <mergeCell ref="BB4:BB5"/>
    <mergeCell ref="AH4:AH5"/>
    <mergeCell ref="AI4:AI5"/>
    <mergeCell ref="AJ4:AJ5"/>
    <mergeCell ref="AK4:AK5"/>
    <mergeCell ref="AL4:AN4"/>
    <mergeCell ref="AO4:AO5"/>
    <mergeCell ref="AG4:AG5"/>
    <mergeCell ref="J4:L4"/>
    <mergeCell ref="M4:P4"/>
    <mergeCell ref="Q4:Q5"/>
    <mergeCell ref="R4:R5"/>
    <mergeCell ref="S4:U4"/>
    <mergeCell ref="V4:AA4"/>
    <mergeCell ref="AB4:AB5"/>
    <mergeCell ref="AC4:AC5"/>
    <mergeCell ref="AD4:AD5"/>
    <mergeCell ref="AE4:AE5"/>
    <mergeCell ref="AF4:AF5"/>
    <mergeCell ref="A4:A5"/>
    <mergeCell ref="B4:B5"/>
    <mergeCell ref="C4:C5"/>
    <mergeCell ref="D4:D5"/>
    <mergeCell ref="E4:E5"/>
    <mergeCell ref="F4:F5"/>
    <mergeCell ref="G4:G5"/>
    <mergeCell ref="H4:H5"/>
    <mergeCell ref="S1:AD1"/>
    <mergeCell ref="S2:AD2"/>
    <mergeCell ref="B3:H3"/>
    <mergeCell ref="S3:AD3"/>
  </mergeCells>
  <dataValidations count="1">
    <dataValidation type="date" allowBlank="1" showInputMessage="1" showErrorMessage="1" sqref="AH12:AI12">
      <formula1>1</formula1>
      <formula2>402133</formula2>
    </dataValidation>
  </dataValidations>
  <hyperlinks>
    <hyperlink ref="O11"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zoomScaleNormal="100" workbookViewId="0">
      <pane xSplit="1" ySplit="4" topLeftCell="B5" activePane="bottomRight" state="frozen"/>
      <selection pane="topRight" activeCell="B1" sqref="B1"/>
      <selection pane="bottomLeft" activeCell="A5" sqref="A5"/>
      <selection pane="bottomRight" activeCell="F31" sqref="F31"/>
    </sheetView>
  </sheetViews>
  <sheetFormatPr baseColWidth="10" defaultRowHeight="14.25" x14ac:dyDescent="0.2"/>
  <cols>
    <col min="1" max="1" width="21.140625" style="99" customWidth="1"/>
    <col min="2" max="2" width="50.140625" style="99" customWidth="1"/>
    <col min="3" max="3" width="16.140625" style="99" customWidth="1"/>
    <col min="4" max="4" width="14.85546875" customWidth="1"/>
    <col min="5" max="5" width="14.7109375" customWidth="1"/>
    <col min="6" max="6" width="15" customWidth="1"/>
    <col min="7" max="7" width="27" customWidth="1"/>
    <col min="9" max="9" width="25.7109375" customWidth="1"/>
  </cols>
  <sheetData>
    <row r="1" spans="1:7" ht="15" x14ac:dyDescent="0.25">
      <c r="A1" s="630" t="s">
        <v>314</v>
      </c>
      <c r="B1" s="631"/>
      <c r="C1" s="631"/>
      <c r="D1" s="631"/>
      <c r="E1" s="631"/>
      <c r="F1" s="631"/>
      <c r="G1" s="631"/>
    </row>
    <row r="2" spans="1:7" ht="15" x14ac:dyDescent="0.25">
      <c r="A2" s="79" t="s">
        <v>821</v>
      </c>
      <c r="B2" s="320"/>
      <c r="C2" s="320"/>
      <c r="D2" s="320"/>
      <c r="E2" s="320"/>
      <c r="F2" s="320"/>
      <c r="G2" s="320"/>
    </row>
    <row r="3" spans="1:7" ht="12.75" customHeight="1" x14ac:dyDescent="0.2">
      <c r="A3" s="632" t="s">
        <v>276</v>
      </c>
      <c r="B3" s="633"/>
      <c r="C3" s="633"/>
      <c r="D3" s="633"/>
      <c r="E3" s="633"/>
      <c r="F3" s="633"/>
      <c r="G3" s="633"/>
    </row>
    <row r="4" spans="1:7" ht="33.75" x14ac:dyDescent="0.2">
      <c r="A4" s="80" t="s">
        <v>277</v>
      </c>
      <c r="B4" s="80" t="s">
        <v>278</v>
      </c>
      <c r="C4" s="80" t="s">
        <v>279</v>
      </c>
      <c r="D4" s="80" t="s">
        <v>280</v>
      </c>
      <c r="E4" s="80" t="s">
        <v>281</v>
      </c>
      <c r="F4" s="80" t="s">
        <v>282</v>
      </c>
      <c r="G4" s="80" t="s">
        <v>283</v>
      </c>
    </row>
    <row r="5" spans="1:7" ht="96.75" customHeight="1" x14ac:dyDescent="0.2">
      <c r="A5" s="634" t="s">
        <v>682</v>
      </c>
      <c r="B5" s="418" t="s">
        <v>829</v>
      </c>
      <c r="C5" s="338">
        <f>+D5</f>
        <v>220024160</v>
      </c>
      <c r="D5" s="338">
        <v>220024160</v>
      </c>
      <c r="E5" s="15">
        <f t="shared" ref="E5:E23" si="0">C5-D5</f>
        <v>0</v>
      </c>
      <c r="F5" s="341">
        <v>42459</v>
      </c>
      <c r="G5" s="316" t="s">
        <v>782</v>
      </c>
    </row>
    <row r="6" spans="1:7" ht="102" customHeight="1" x14ac:dyDescent="0.2">
      <c r="A6" s="635"/>
      <c r="B6" s="316" t="s">
        <v>830</v>
      </c>
      <c r="C6" s="338">
        <v>429565801</v>
      </c>
      <c r="D6" s="338">
        <v>429565801</v>
      </c>
      <c r="E6" s="15">
        <f t="shared" si="0"/>
        <v>0</v>
      </c>
      <c r="F6" s="341">
        <v>42506</v>
      </c>
      <c r="G6" s="316" t="s">
        <v>768</v>
      </c>
    </row>
    <row r="7" spans="1:7" ht="51" x14ac:dyDescent="0.2">
      <c r="A7" s="635"/>
      <c r="B7" s="316" t="s">
        <v>831</v>
      </c>
      <c r="C7" s="15">
        <f>198000000-40800000-40800000-40800000-42000000</f>
        <v>33600000</v>
      </c>
      <c r="D7" s="15"/>
      <c r="E7" s="15">
        <f t="shared" si="0"/>
        <v>33600000</v>
      </c>
      <c r="F7" s="3">
        <v>42490</v>
      </c>
      <c r="G7" s="316" t="s">
        <v>689</v>
      </c>
    </row>
    <row r="8" spans="1:7" ht="89.25" x14ac:dyDescent="0.2">
      <c r="A8" s="635"/>
      <c r="B8" s="316" t="s">
        <v>832</v>
      </c>
      <c r="C8" s="338">
        <f>6800000*6</f>
        <v>40800000</v>
      </c>
      <c r="D8" s="338">
        <v>40800000</v>
      </c>
      <c r="E8" s="15">
        <f t="shared" si="0"/>
        <v>0</v>
      </c>
      <c r="F8" s="341">
        <v>42506</v>
      </c>
      <c r="G8" s="316" t="s">
        <v>791</v>
      </c>
    </row>
    <row r="9" spans="1:7" ht="89.25" x14ac:dyDescent="0.2">
      <c r="A9" s="635"/>
      <c r="B9" s="316" t="s">
        <v>846</v>
      </c>
      <c r="C9" s="338">
        <v>42000000</v>
      </c>
      <c r="D9" s="338">
        <v>42000000</v>
      </c>
      <c r="E9" s="15">
        <f t="shared" si="0"/>
        <v>0</v>
      </c>
      <c r="F9" s="341">
        <v>42506</v>
      </c>
      <c r="G9" s="316" t="s">
        <v>792</v>
      </c>
    </row>
    <row r="10" spans="1:7" ht="102" x14ac:dyDescent="0.2">
      <c r="A10" s="635"/>
      <c r="B10" s="316" t="s">
        <v>844</v>
      </c>
      <c r="C10" s="338">
        <f>6800000*6</f>
        <v>40800000</v>
      </c>
      <c r="D10" s="338">
        <v>40800000</v>
      </c>
      <c r="E10" s="15">
        <f t="shared" si="0"/>
        <v>0</v>
      </c>
      <c r="F10" s="341">
        <v>42501</v>
      </c>
      <c r="G10" s="316" t="s">
        <v>793</v>
      </c>
    </row>
    <row r="11" spans="1:7" ht="102" x14ac:dyDescent="0.2">
      <c r="A11" s="635"/>
      <c r="B11" s="316" t="s">
        <v>845</v>
      </c>
      <c r="C11" s="338">
        <f>6800000*6</f>
        <v>40800000</v>
      </c>
      <c r="D11" s="338">
        <v>40800000</v>
      </c>
      <c r="E11" s="15">
        <f t="shared" si="0"/>
        <v>0</v>
      </c>
      <c r="F11" s="341">
        <v>42501</v>
      </c>
      <c r="G11" s="316" t="s">
        <v>794</v>
      </c>
    </row>
    <row r="12" spans="1:7" ht="29.25" customHeight="1" x14ac:dyDescent="0.2">
      <c r="A12" s="635"/>
      <c r="B12" s="6" t="s">
        <v>843</v>
      </c>
      <c r="C12" s="15">
        <v>193000000</v>
      </c>
      <c r="D12" s="15"/>
      <c r="E12" s="15">
        <f t="shared" si="0"/>
        <v>193000000</v>
      </c>
      <c r="F12" s="3">
        <v>42531</v>
      </c>
      <c r="G12" s="316" t="s">
        <v>800</v>
      </c>
    </row>
    <row r="13" spans="1:7" ht="63.75" x14ac:dyDescent="0.2">
      <c r="A13" s="635"/>
      <c r="B13" s="6" t="s">
        <v>842</v>
      </c>
      <c r="C13" s="15">
        <v>30000000</v>
      </c>
      <c r="D13" s="6"/>
      <c r="E13" s="15">
        <f t="shared" si="0"/>
        <v>30000000</v>
      </c>
      <c r="F13" s="3">
        <v>42458</v>
      </c>
      <c r="G13" s="316" t="s">
        <v>658</v>
      </c>
    </row>
    <row r="14" spans="1:7" ht="117.75" customHeight="1" x14ac:dyDescent="0.2">
      <c r="A14" s="635"/>
      <c r="B14" s="6" t="s">
        <v>841</v>
      </c>
      <c r="C14" s="15">
        <v>29000000</v>
      </c>
      <c r="D14" s="6"/>
      <c r="E14" s="15">
        <f t="shared" si="0"/>
        <v>29000000</v>
      </c>
      <c r="F14" s="3">
        <v>42536</v>
      </c>
      <c r="G14" s="316"/>
    </row>
    <row r="15" spans="1:7" s="336" customFormat="1" ht="63.75" x14ac:dyDescent="0.2">
      <c r="A15" s="635"/>
      <c r="B15" s="316" t="s">
        <v>840</v>
      </c>
      <c r="C15" s="338">
        <v>5000000</v>
      </c>
      <c r="D15" s="339">
        <v>5000000</v>
      </c>
      <c r="E15" s="15">
        <f t="shared" si="0"/>
        <v>0</v>
      </c>
      <c r="F15" s="341">
        <v>42419</v>
      </c>
      <c r="G15" s="316" t="s">
        <v>669</v>
      </c>
    </row>
    <row r="16" spans="1:7" ht="38.25" x14ac:dyDescent="0.2">
      <c r="A16" s="635"/>
      <c r="B16" s="6" t="s">
        <v>839</v>
      </c>
      <c r="C16" s="15">
        <f>307434199+258000000</f>
        <v>565434199</v>
      </c>
      <c r="D16" s="15"/>
      <c r="E16" s="15">
        <f t="shared" si="0"/>
        <v>565434199</v>
      </c>
      <c r="F16" s="3">
        <v>42520</v>
      </c>
      <c r="G16" s="316"/>
    </row>
    <row r="17" spans="1:9" ht="25.5" x14ac:dyDescent="0.2">
      <c r="A17" s="635"/>
      <c r="B17" s="6" t="s">
        <v>838</v>
      </c>
      <c r="C17" s="15">
        <v>17368600</v>
      </c>
      <c r="D17" s="15"/>
      <c r="E17" s="15">
        <f t="shared" si="0"/>
        <v>17368600</v>
      </c>
      <c r="F17" s="3">
        <v>42587</v>
      </c>
      <c r="G17" s="316"/>
    </row>
    <row r="18" spans="1:9" s="336" customFormat="1" ht="178.5" x14ac:dyDescent="0.2">
      <c r="A18" s="635"/>
      <c r="B18" s="316" t="s">
        <v>836</v>
      </c>
      <c r="C18" s="340">
        <v>1931400</v>
      </c>
      <c r="D18" s="340">
        <v>1931400</v>
      </c>
      <c r="E18" s="15">
        <f t="shared" si="0"/>
        <v>0</v>
      </c>
      <c r="F18" s="341">
        <v>42436</v>
      </c>
      <c r="G18" s="316" t="s">
        <v>620</v>
      </c>
    </row>
    <row r="19" spans="1:9" s="336" customFormat="1" ht="171" customHeight="1" x14ac:dyDescent="0.2">
      <c r="A19" s="635"/>
      <c r="B19" s="316" t="s">
        <v>836</v>
      </c>
      <c r="C19" s="340">
        <v>1500000</v>
      </c>
      <c r="D19" s="340">
        <v>1500000</v>
      </c>
      <c r="E19" s="15">
        <f t="shared" si="0"/>
        <v>0</v>
      </c>
      <c r="F19" s="341">
        <v>42436</v>
      </c>
      <c r="G19" s="316" t="s">
        <v>668</v>
      </c>
    </row>
    <row r="20" spans="1:9" ht="25.5" x14ac:dyDescent="0.2">
      <c r="A20" s="635"/>
      <c r="B20" s="6" t="s">
        <v>837</v>
      </c>
      <c r="C20" s="303">
        <v>250975840</v>
      </c>
      <c r="D20" s="180"/>
      <c r="E20" s="15">
        <f t="shared" si="0"/>
        <v>250975840</v>
      </c>
      <c r="F20" s="335">
        <v>42581</v>
      </c>
      <c r="G20" s="316"/>
    </row>
    <row r="21" spans="1:9" ht="51" x14ac:dyDescent="0.2">
      <c r="A21" s="635"/>
      <c r="B21" s="6" t="s">
        <v>835</v>
      </c>
      <c r="C21" s="303">
        <f>4150000*10</f>
        <v>41500000</v>
      </c>
      <c r="D21" s="180"/>
      <c r="E21" s="15">
        <f t="shared" si="0"/>
        <v>41500000</v>
      </c>
      <c r="F21" s="335">
        <v>42536</v>
      </c>
      <c r="G21" s="316"/>
    </row>
    <row r="22" spans="1:9" ht="51" x14ac:dyDescent="0.2">
      <c r="A22" s="635"/>
      <c r="B22" s="6" t="s">
        <v>834</v>
      </c>
      <c r="C22" s="303">
        <f>7000000*6</f>
        <v>42000000</v>
      </c>
      <c r="D22" s="180"/>
      <c r="E22" s="15">
        <f t="shared" si="0"/>
        <v>42000000</v>
      </c>
      <c r="F22" s="335">
        <v>42551</v>
      </c>
      <c r="G22" s="316"/>
    </row>
    <row r="23" spans="1:9" ht="38.25" x14ac:dyDescent="0.2">
      <c r="A23" s="635"/>
      <c r="B23" s="6" t="s">
        <v>833</v>
      </c>
      <c r="C23" s="303">
        <f>315700000-73000000</f>
        <v>242700000</v>
      </c>
      <c r="D23" s="180"/>
      <c r="E23" s="15">
        <f t="shared" si="0"/>
        <v>242700000</v>
      </c>
      <c r="F23" s="335">
        <v>42612</v>
      </c>
      <c r="G23" s="316"/>
    </row>
    <row r="24" spans="1:9" ht="21.75" customHeight="1" x14ac:dyDescent="0.2">
      <c r="A24" s="321"/>
      <c r="B24" s="311" t="s">
        <v>779</v>
      </c>
      <c r="C24" s="312">
        <f>SUM(C5:C23)</f>
        <v>2268000000</v>
      </c>
      <c r="D24" s="312">
        <f>SUM(D5:D23)</f>
        <v>822421361</v>
      </c>
      <c r="E24" s="313">
        <f>C24-D24</f>
        <v>1445578639</v>
      </c>
      <c r="F24" s="314"/>
      <c r="G24" s="315">
        <f>D24/C24</f>
        <v>0.36261964770723104</v>
      </c>
      <c r="I24" s="264"/>
    </row>
    <row r="25" spans="1:9" ht="33.75" x14ac:dyDescent="0.2">
      <c r="A25" s="80" t="s">
        <v>277</v>
      </c>
      <c r="B25" s="80" t="s">
        <v>278</v>
      </c>
      <c r="C25" s="80" t="s">
        <v>279</v>
      </c>
      <c r="D25" s="80" t="s">
        <v>280</v>
      </c>
      <c r="E25" s="80" t="s">
        <v>281</v>
      </c>
      <c r="F25" s="80" t="s">
        <v>282</v>
      </c>
      <c r="G25" s="80" t="s">
        <v>283</v>
      </c>
    </row>
    <row r="26" spans="1:9" s="87" customFormat="1" ht="153" x14ac:dyDescent="0.2">
      <c r="A26" s="634" t="s">
        <v>285</v>
      </c>
      <c r="B26" s="424" t="s">
        <v>811</v>
      </c>
      <c r="C26" s="339">
        <v>28000000</v>
      </c>
      <c r="D26" s="339"/>
      <c r="E26" s="456">
        <f>+C26-D26</f>
        <v>28000000</v>
      </c>
      <c r="F26" s="347">
        <v>42542</v>
      </c>
      <c r="G26" s="457" t="s">
        <v>818</v>
      </c>
    </row>
    <row r="27" spans="1:9" s="87" customFormat="1" ht="102" x14ac:dyDescent="0.2">
      <c r="A27" s="635"/>
      <c r="B27" s="424" t="s">
        <v>316</v>
      </c>
      <c r="C27" s="339">
        <v>312000000</v>
      </c>
      <c r="D27" s="339"/>
      <c r="E27" s="456">
        <f t="shared" ref="E27:E33" si="1">+C27-D27</f>
        <v>312000000</v>
      </c>
      <c r="F27" s="347">
        <v>42521</v>
      </c>
      <c r="G27" s="75"/>
    </row>
    <row r="28" spans="1:9" s="87" customFormat="1" ht="78.75" customHeight="1" x14ac:dyDescent="0.2">
      <c r="A28" s="635"/>
      <c r="B28" s="424" t="s">
        <v>317</v>
      </c>
      <c r="C28" s="339">
        <f>100000000-C29</f>
        <v>85000000</v>
      </c>
      <c r="D28" s="339"/>
      <c r="E28" s="456">
        <f t="shared" si="1"/>
        <v>85000000</v>
      </c>
      <c r="F28" s="347">
        <v>42535</v>
      </c>
      <c r="G28" s="475"/>
    </row>
    <row r="29" spans="1:9" s="87" customFormat="1" ht="59.25" customHeight="1" x14ac:dyDescent="0.2">
      <c r="A29" s="635"/>
      <c r="B29" s="424" t="s">
        <v>317</v>
      </c>
      <c r="C29" s="339">
        <v>15000000</v>
      </c>
      <c r="D29" s="339"/>
      <c r="E29" s="456">
        <f t="shared" si="1"/>
        <v>15000000</v>
      </c>
      <c r="F29" s="347">
        <v>42535</v>
      </c>
      <c r="G29" s="477" t="s">
        <v>798</v>
      </c>
    </row>
    <row r="30" spans="1:9" s="87" customFormat="1" ht="59.25" customHeight="1" x14ac:dyDescent="0.2">
      <c r="A30" s="635"/>
      <c r="B30" s="111" t="s">
        <v>318</v>
      </c>
      <c r="C30" s="108">
        <v>43000000</v>
      </c>
      <c r="D30" s="108"/>
      <c r="E30" s="119">
        <f t="shared" si="1"/>
        <v>43000000</v>
      </c>
      <c r="F30" s="285">
        <v>42527</v>
      </c>
      <c r="G30" s="75"/>
    </row>
    <row r="31" spans="1:9" s="87" customFormat="1" ht="89.25" x14ac:dyDescent="0.2">
      <c r="A31" s="635"/>
      <c r="B31" s="111" t="s">
        <v>319</v>
      </c>
      <c r="C31" s="108">
        <v>2712000000</v>
      </c>
      <c r="D31" s="108"/>
      <c r="E31" s="119">
        <f t="shared" si="1"/>
        <v>2712000000</v>
      </c>
      <c r="F31" s="285">
        <v>42510</v>
      </c>
      <c r="G31" s="112" t="s">
        <v>704</v>
      </c>
    </row>
    <row r="32" spans="1:9" s="87" customFormat="1" ht="63.75" x14ac:dyDescent="0.2">
      <c r="A32" s="635"/>
      <c r="B32" s="111" t="s">
        <v>604</v>
      </c>
      <c r="C32" s="108">
        <v>31000000</v>
      </c>
      <c r="D32" s="108"/>
      <c r="E32" s="119">
        <f t="shared" si="1"/>
        <v>31000000</v>
      </c>
      <c r="F32" s="285">
        <v>42473</v>
      </c>
      <c r="G32" s="112" t="s">
        <v>621</v>
      </c>
    </row>
    <row r="33" spans="1:9" s="87" customFormat="1" ht="63.75" x14ac:dyDescent="0.2">
      <c r="A33" s="635"/>
      <c r="B33" s="111" t="s">
        <v>320</v>
      </c>
      <c r="C33" s="108">
        <v>300000000</v>
      </c>
      <c r="D33" s="108"/>
      <c r="E33" s="119">
        <f t="shared" si="1"/>
        <v>300000000</v>
      </c>
      <c r="F33" s="285">
        <v>42563</v>
      </c>
      <c r="G33" s="75"/>
    </row>
    <row r="34" spans="1:9" ht="12.75" x14ac:dyDescent="0.2">
      <c r="A34" s="321"/>
      <c r="B34" s="82" t="s">
        <v>706</v>
      </c>
      <c r="C34" s="83">
        <f>SUM(C26:C33)</f>
        <v>3526000000</v>
      </c>
      <c r="D34" s="83">
        <f t="shared" ref="D34:E34" si="2">SUM(D26:D33)</f>
        <v>0</v>
      </c>
      <c r="E34" s="83">
        <f t="shared" si="2"/>
        <v>3526000000</v>
      </c>
      <c r="F34" s="83"/>
      <c r="G34" s="120">
        <f>D34/C34</f>
        <v>0</v>
      </c>
      <c r="I34" s="264"/>
    </row>
    <row r="35" spans="1:9" ht="36" x14ac:dyDescent="0.2">
      <c r="A35" s="80" t="s">
        <v>277</v>
      </c>
      <c r="B35" s="88" t="s">
        <v>278</v>
      </c>
      <c r="C35" s="88" t="s">
        <v>279</v>
      </c>
      <c r="D35" s="88" t="s">
        <v>286</v>
      </c>
      <c r="E35" s="88" t="s">
        <v>281</v>
      </c>
      <c r="F35" s="88" t="s">
        <v>282</v>
      </c>
      <c r="G35" s="88" t="s">
        <v>283</v>
      </c>
    </row>
    <row r="36" spans="1:9" ht="47.25" customHeight="1" x14ac:dyDescent="0.2">
      <c r="A36" s="634" t="s">
        <v>287</v>
      </c>
      <c r="B36" s="107" t="s">
        <v>828</v>
      </c>
      <c r="C36" s="327">
        <v>5200000</v>
      </c>
      <c r="D36" s="75"/>
      <c r="E36" s="232">
        <f>+C36-D36</f>
        <v>5200000</v>
      </c>
      <c r="F36" s="288">
        <v>42625</v>
      </c>
      <c r="G36" s="75"/>
    </row>
    <row r="37" spans="1:9" ht="36.75" customHeight="1" x14ac:dyDescent="0.2">
      <c r="A37" s="635"/>
      <c r="B37" s="107" t="s">
        <v>848</v>
      </c>
      <c r="C37" s="327">
        <v>1000000</v>
      </c>
      <c r="D37" s="75"/>
      <c r="E37" s="232">
        <f t="shared" ref="E37:E47" si="3">+C37-D37</f>
        <v>1000000</v>
      </c>
      <c r="F37" s="288">
        <v>42516</v>
      </c>
      <c r="G37" s="75"/>
    </row>
    <row r="38" spans="1:9" ht="42" customHeight="1" x14ac:dyDescent="0.2">
      <c r="A38" s="635"/>
      <c r="B38" s="107" t="s">
        <v>849</v>
      </c>
      <c r="C38" s="327">
        <v>5800000</v>
      </c>
      <c r="D38" s="75"/>
      <c r="E38" s="232">
        <f t="shared" si="3"/>
        <v>5800000</v>
      </c>
      <c r="F38" s="329">
        <v>42517</v>
      </c>
      <c r="G38" s="75"/>
    </row>
    <row r="39" spans="1:9" ht="63.75" x14ac:dyDescent="0.2">
      <c r="A39" s="635"/>
      <c r="B39" s="107" t="s">
        <v>850</v>
      </c>
      <c r="C39" s="327">
        <v>22000000</v>
      </c>
      <c r="D39" s="75"/>
      <c r="E39" s="232">
        <f t="shared" si="3"/>
        <v>22000000</v>
      </c>
      <c r="F39" s="328">
        <v>42661</v>
      </c>
      <c r="G39" s="75"/>
    </row>
    <row r="40" spans="1:9" ht="63.75" x14ac:dyDescent="0.2">
      <c r="A40" s="635"/>
      <c r="B40" s="107" t="s">
        <v>851</v>
      </c>
      <c r="C40" s="327">
        <v>5495344</v>
      </c>
      <c r="D40" s="343"/>
      <c r="E40" s="232">
        <f t="shared" si="3"/>
        <v>5495344</v>
      </c>
      <c r="F40" s="288">
        <v>42517</v>
      </c>
      <c r="G40" s="75"/>
    </row>
    <row r="41" spans="1:9" ht="39.75" customHeight="1" x14ac:dyDescent="0.2">
      <c r="A41" s="635"/>
      <c r="B41" s="107" t="s">
        <v>852</v>
      </c>
      <c r="C41" s="327">
        <v>14000000</v>
      </c>
      <c r="D41" s="343"/>
      <c r="E41" s="232">
        <f t="shared" si="3"/>
        <v>14000000</v>
      </c>
      <c r="F41" s="288">
        <v>42489</v>
      </c>
      <c r="G41" s="75"/>
    </row>
    <row r="42" spans="1:9" s="336" customFormat="1" ht="97.5" customHeight="1" x14ac:dyDescent="0.2">
      <c r="A42" s="635"/>
      <c r="B42" s="316" t="s">
        <v>847</v>
      </c>
      <c r="C42" s="326">
        <f>576164*4</f>
        <v>2304656</v>
      </c>
      <c r="D42" s="326">
        <f>576164*4</f>
        <v>2304656</v>
      </c>
      <c r="E42" s="232">
        <f t="shared" si="3"/>
        <v>0</v>
      </c>
      <c r="F42" s="345">
        <v>42459</v>
      </c>
      <c r="G42" s="348" t="s">
        <v>656</v>
      </c>
    </row>
    <row r="43" spans="1:9" s="336" customFormat="1" ht="51" x14ac:dyDescent="0.2">
      <c r="A43" s="635"/>
      <c r="B43" s="6" t="s">
        <v>853</v>
      </c>
      <c r="C43" s="326">
        <v>7000000</v>
      </c>
      <c r="D43" s="344"/>
      <c r="E43" s="232">
        <f t="shared" si="3"/>
        <v>7000000</v>
      </c>
      <c r="F43" s="345">
        <v>42585</v>
      </c>
      <c r="G43" s="75"/>
    </row>
    <row r="44" spans="1:9" s="336" customFormat="1" ht="76.5" x14ac:dyDescent="0.2">
      <c r="A44" s="635"/>
      <c r="B44" s="107" t="s">
        <v>854</v>
      </c>
      <c r="C44" s="325">
        <v>3000000</v>
      </c>
      <c r="D44" s="325">
        <v>3000000</v>
      </c>
      <c r="E44" s="232">
        <f t="shared" si="3"/>
        <v>0</v>
      </c>
      <c r="F44" s="345">
        <v>42052</v>
      </c>
      <c r="G44" s="5" t="s">
        <v>647</v>
      </c>
    </row>
    <row r="45" spans="1:9" s="336" customFormat="1" ht="89.25" x14ac:dyDescent="0.2">
      <c r="A45" s="635"/>
      <c r="B45" s="107" t="s">
        <v>855</v>
      </c>
      <c r="C45" s="327">
        <v>4200000</v>
      </c>
      <c r="D45" s="343"/>
      <c r="E45" s="232">
        <f t="shared" si="3"/>
        <v>4200000</v>
      </c>
      <c r="F45" s="346">
        <v>42592</v>
      </c>
      <c r="G45" s="75"/>
    </row>
    <row r="46" spans="1:9" s="336" customFormat="1" ht="51" x14ac:dyDescent="0.2">
      <c r="A46" s="635"/>
      <c r="B46" s="11" t="s">
        <v>856</v>
      </c>
      <c r="C46" s="325">
        <v>3000000</v>
      </c>
      <c r="D46" s="343"/>
      <c r="E46" s="232">
        <f t="shared" si="3"/>
        <v>3000000</v>
      </c>
      <c r="F46" s="345">
        <v>42653</v>
      </c>
      <c r="G46" s="75"/>
    </row>
    <row r="47" spans="1:9" s="336" customFormat="1" ht="114.75" x14ac:dyDescent="0.2">
      <c r="A47" s="635"/>
      <c r="B47" s="342" t="s">
        <v>857</v>
      </c>
      <c r="C47" s="339">
        <v>4000000</v>
      </c>
      <c r="D47" s="339">
        <v>4000000</v>
      </c>
      <c r="E47" s="232">
        <f t="shared" si="3"/>
        <v>0</v>
      </c>
      <c r="F47" s="347">
        <v>42065</v>
      </c>
      <c r="G47" s="348" t="s">
        <v>523</v>
      </c>
    </row>
    <row r="48" spans="1:9" ht="12.75" x14ac:dyDescent="0.2">
      <c r="A48" s="321"/>
      <c r="B48" s="82" t="s">
        <v>707</v>
      </c>
      <c r="C48" s="84">
        <f>SUM(C36:C47)</f>
        <v>77000000</v>
      </c>
      <c r="D48" s="84">
        <f>SUM(D36:D47)</f>
        <v>9304656</v>
      </c>
      <c r="E48" s="85">
        <f>SUM(E36:E47)</f>
        <v>67695344</v>
      </c>
      <c r="F48" s="84"/>
      <c r="G48" s="86">
        <f>D48/C48</f>
        <v>0.12083968831168831</v>
      </c>
    </row>
    <row r="49" spans="1:7" ht="36" x14ac:dyDescent="0.2">
      <c r="A49" s="80" t="s">
        <v>277</v>
      </c>
      <c r="B49" s="88" t="s">
        <v>278</v>
      </c>
      <c r="C49" s="88" t="s">
        <v>279</v>
      </c>
      <c r="D49" s="88" t="s">
        <v>286</v>
      </c>
      <c r="E49" s="88" t="s">
        <v>281</v>
      </c>
      <c r="F49" s="88" t="s">
        <v>282</v>
      </c>
      <c r="G49" s="88" t="s">
        <v>283</v>
      </c>
    </row>
    <row r="50" spans="1:7" ht="80.25" customHeight="1" x14ac:dyDescent="0.2">
      <c r="A50" s="323" t="s">
        <v>288</v>
      </c>
      <c r="B50" s="233" t="s">
        <v>858</v>
      </c>
      <c r="C50" s="234">
        <v>450000000</v>
      </c>
      <c r="D50" s="235"/>
      <c r="E50" s="337">
        <f>C50-D50</f>
        <v>450000000</v>
      </c>
      <c r="F50" s="16">
        <v>42597</v>
      </c>
      <c r="G50" s="234"/>
    </row>
    <row r="51" spans="1:7" ht="12.75" x14ac:dyDescent="0.2">
      <c r="A51" s="319"/>
      <c r="B51" s="82" t="s">
        <v>708</v>
      </c>
      <c r="C51" s="83">
        <f>SUM(C50)</f>
        <v>450000000</v>
      </c>
      <c r="D51" s="83">
        <f>SUM(D50)</f>
        <v>0</v>
      </c>
      <c r="E51" s="85">
        <f>C51-D51</f>
        <v>450000000</v>
      </c>
      <c r="F51" s="85"/>
      <c r="G51" s="305">
        <f>D51/C51</f>
        <v>0</v>
      </c>
    </row>
    <row r="52" spans="1:7" ht="36" x14ac:dyDescent="0.2">
      <c r="A52" s="80" t="s">
        <v>277</v>
      </c>
      <c r="B52" s="88" t="s">
        <v>278</v>
      </c>
      <c r="C52" s="88" t="s">
        <v>279</v>
      </c>
      <c r="D52" s="88" t="s">
        <v>286</v>
      </c>
      <c r="E52" s="88" t="s">
        <v>281</v>
      </c>
      <c r="F52" s="88" t="s">
        <v>282</v>
      </c>
      <c r="G52" s="88" t="s">
        <v>283</v>
      </c>
    </row>
    <row r="53" spans="1:7" ht="171" customHeight="1" x14ac:dyDescent="0.2">
      <c r="A53" s="640" t="s">
        <v>289</v>
      </c>
      <c r="B53" s="115" t="s">
        <v>491</v>
      </c>
      <c r="C53" s="108">
        <v>42000000</v>
      </c>
      <c r="D53" s="108">
        <v>42000000</v>
      </c>
      <c r="E53" s="81">
        <f>+C53-D53</f>
        <v>0</v>
      </c>
      <c r="F53" s="285">
        <v>42408</v>
      </c>
      <c r="G53" s="5" t="s">
        <v>509</v>
      </c>
    </row>
    <row r="54" spans="1:7" ht="78" customHeight="1" x14ac:dyDescent="0.2">
      <c r="A54" s="641"/>
      <c r="B54" s="115" t="s">
        <v>508</v>
      </c>
      <c r="C54" s="108">
        <v>22400000</v>
      </c>
      <c r="D54" s="108">
        <v>22400000</v>
      </c>
      <c r="E54" s="81">
        <f t="shared" ref="E54:E64" si="4">+C54-D54</f>
        <v>0</v>
      </c>
      <c r="F54" s="285">
        <v>42408</v>
      </c>
      <c r="G54" s="5" t="s">
        <v>645</v>
      </c>
    </row>
    <row r="55" spans="1:7" ht="114.75" x14ac:dyDescent="0.2">
      <c r="A55" s="641"/>
      <c r="B55" s="5" t="s">
        <v>484</v>
      </c>
      <c r="C55" s="108">
        <v>12600000</v>
      </c>
      <c r="D55" s="108">
        <v>12600000</v>
      </c>
      <c r="E55" s="81">
        <f t="shared" si="4"/>
        <v>0</v>
      </c>
      <c r="F55" s="285">
        <v>42408</v>
      </c>
      <c r="G55" s="5" t="s">
        <v>485</v>
      </c>
    </row>
    <row r="56" spans="1:7" ht="114.75" x14ac:dyDescent="0.2">
      <c r="A56" s="641"/>
      <c r="B56" s="5" t="s">
        <v>493</v>
      </c>
      <c r="C56" s="108">
        <v>12600000</v>
      </c>
      <c r="D56" s="108">
        <v>12600000</v>
      </c>
      <c r="E56" s="81">
        <f t="shared" si="4"/>
        <v>0</v>
      </c>
      <c r="F56" s="285">
        <v>42408</v>
      </c>
      <c r="G56" s="5" t="s">
        <v>492</v>
      </c>
    </row>
    <row r="57" spans="1:7" ht="114.75" x14ac:dyDescent="0.2">
      <c r="A57" s="641"/>
      <c r="B57" s="5" t="s">
        <v>493</v>
      </c>
      <c r="C57" s="108">
        <v>12600000</v>
      </c>
      <c r="D57" s="108">
        <v>12600000</v>
      </c>
      <c r="E57" s="81">
        <f t="shared" si="4"/>
        <v>0</v>
      </c>
      <c r="F57" s="285">
        <v>42408</v>
      </c>
      <c r="G57" s="5" t="s">
        <v>504</v>
      </c>
    </row>
    <row r="58" spans="1:7" ht="114.75" x14ac:dyDescent="0.2">
      <c r="A58" s="641"/>
      <c r="B58" s="5" t="s">
        <v>493</v>
      </c>
      <c r="C58" s="108">
        <v>12600000</v>
      </c>
      <c r="D58" s="108">
        <v>12600000</v>
      </c>
      <c r="E58" s="81">
        <f t="shared" si="4"/>
        <v>0</v>
      </c>
      <c r="F58" s="285">
        <v>42408</v>
      </c>
      <c r="G58" s="5" t="s">
        <v>505</v>
      </c>
    </row>
    <row r="59" spans="1:7" ht="114.75" x14ac:dyDescent="0.2">
      <c r="A59" s="641"/>
      <c r="B59" s="5" t="s">
        <v>493</v>
      </c>
      <c r="C59" s="108">
        <v>12600000</v>
      </c>
      <c r="D59" s="108">
        <v>12600000</v>
      </c>
      <c r="E59" s="81">
        <f t="shared" si="4"/>
        <v>0</v>
      </c>
      <c r="F59" s="285">
        <v>42408</v>
      </c>
      <c r="G59" s="5" t="s">
        <v>595</v>
      </c>
    </row>
    <row r="60" spans="1:7" ht="111.75" customHeight="1" x14ac:dyDescent="0.2">
      <c r="A60" s="641"/>
      <c r="B60" s="5" t="s">
        <v>484</v>
      </c>
      <c r="C60" s="108">
        <v>10500000</v>
      </c>
      <c r="D60" s="108">
        <v>10500000</v>
      </c>
      <c r="E60" s="81">
        <f t="shared" si="4"/>
        <v>0</v>
      </c>
      <c r="F60" s="285">
        <v>42408</v>
      </c>
      <c r="G60" s="5" t="s">
        <v>544</v>
      </c>
    </row>
    <row r="61" spans="1:7" ht="114.75" x14ac:dyDescent="0.2">
      <c r="A61" s="641"/>
      <c r="B61" s="5" t="s">
        <v>484</v>
      </c>
      <c r="C61" s="108">
        <v>10500000</v>
      </c>
      <c r="D61" s="108">
        <v>10500000</v>
      </c>
      <c r="E61" s="81">
        <f t="shared" si="4"/>
        <v>0</v>
      </c>
      <c r="F61" s="285">
        <v>42408</v>
      </c>
      <c r="G61" s="5" t="s">
        <v>482</v>
      </c>
    </row>
    <row r="62" spans="1:7" ht="38.25" x14ac:dyDescent="0.2">
      <c r="A62" s="641"/>
      <c r="B62" s="5" t="s">
        <v>860</v>
      </c>
      <c r="C62" s="108">
        <v>43418300</v>
      </c>
      <c r="D62" s="108"/>
      <c r="E62" s="81">
        <f t="shared" si="4"/>
        <v>43418300</v>
      </c>
      <c r="F62" s="285">
        <v>42509</v>
      </c>
      <c r="G62" s="116"/>
    </row>
    <row r="63" spans="1:7" ht="165.75" x14ac:dyDescent="0.2">
      <c r="A63" s="641"/>
      <c r="B63" s="5" t="s">
        <v>807</v>
      </c>
      <c r="C63" s="108">
        <v>36000000</v>
      </c>
      <c r="D63" s="108">
        <v>36000000</v>
      </c>
      <c r="E63" s="81">
        <f t="shared" si="4"/>
        <v>0</v>
      </c>
      <c r="F63" s="285">
        <v>42471</v>
      </c>
      <c r="G63" s="5" t="s">
        <v>655</v>
      </c>
    </row>
    <row r="64" spans="1:7" ht="38.25" x14ac:dyDescent="0.2">
      <c r="A64" s="641"/>
      <c r="B64" s="5" t="s">
        <v>859</v>
      </c>
      <c r="C64" s="108">
        <v>72181700</v>
      </c>
      <c r="D64" s="108"/>
      <c r="E64" s="81">
        <f t="shared" si="4"/>
        <v>72181700</v>
      </c>
      <c r="F64" s="285">
        <v>42540</v>
      </c>
      <c r="G64" s="116"/>
    </row>
    <row r="65" spans="1:9" ht="12.75" x14ac:dyDescent="0.2">
      <c r="A65" s="89"/>
      <c r="B65" s="82" t="s">
        <v>705</v>
      </c>
      <c r="C65" s="84">
        <f>SUM(C53:C64)</f>
        <v>300000000</v>
      </c>
      <c r="D65" s="84">
        <f t="shared" ref="D65:E65" si="5">SUM(D53:D64)</f>
        <v>184400000</v>
      </c>
      <c r="E65" s="84">
        <f t="shared" si="5"/>
        <v>115600000</v>
      </c>
      <c r="F65" s="85"/>
      <c r="G65" s="86">
        <f>D65/C65</f>
        <v>0.61466666666666669</v>
      </c>
    </row>
    <row r="66" spans="1:9" ht="51" customHeight="1" x14ac:dyDescent="0.2">
      <c r="A66" s="649" t="s">
        <v>690</v>
      </c>
      <c r="B66" s="5" t="s">
        <v>806</v>
      </c>
      <c r="C66" s="108">
        <f>300000000-C67-C68</f>
        <v>204000000</v>
      </c>
      <c r="D66" s="108"/>
      <c r="E66" s="81">
        <f t="shared" ref="E66:E70" si="6">C66-D66</f>
        <v>204000000</v>
      </c>
      <c r="F66" s="285">
        <v>42521</v>
      </c>
      <c r="G66" s="116"/>
    </row>
    <row r="67" spans="1:9" ht="178.5" x14ac:dyDescent="0.2">
      <c r="A67" s="650"/>
      <c r="B67" s="5" t="s">
        <v>861</v>
      </c>
      <c r="C67" s="108">
        <v>48000000</v>
      </c>
      <c r="D67" s="108">
        <v>48000000</v>
      </c>
      <c r="E67" s="81">
        <f t="shared" si="6"/>
        <v>0</v>
      </c>
      <c r="F67" s="285">
        <v>42506</v>
      </c>
      <c r="G67" s="6" t="s">
        <v>776</v>
      </c>
    </row>
    <row r="68" spans="1:9" ht="178.5" x14ac:dyDescent="0.2">
      <c r="A68" s="650"/>
      <c r="B68" s="5" t="s">
        <v>861</v>
      </c>
      <c r="C68" s="108">
        <v>48000000</v>
      </c>
      <c r="D68" s="108">
        <v>48000000</v>
      </c>
      <c r="E68" s="81">
        <f t="shared" si="6"/>
        <v>0</v>
      </c>
      <c r="F68" s="285">
        <v>42506</v>
      </c>
      <c r="G68" s="6" t="s">
        <v>777</v>
      </c>
    </row>
    <row r="69" spans="1:9" s="349" customFormat="1" ht="12.75" x14ac:dyDescent="0.2">
      <c r="A69" s="651"/>
      <c r="B69" s="350" t="s">
        <v>766</v>
      </c>
      <c r="C69" s="351">
        <f>SUM(C66:C68)</f>
        <v>300000000</v>
      </c>
      <c r="D69" s="351">
        <f>SUM(D66:D68)</f>
        <v>96000000</v>
      </c>
      <c r="E69" s="352">
        <f t="shared" si="6"/>
        <v>204000000</v>
      </c>
      <c r="F69" s="352"/>
      <c r="G69" s="353">
        <f>D69/C69</f>
        <v>0.32</v>
      </c>
    </row>
    <row r="70" spans="1:9" ht="22.5" customHeight="1" x14ac:dyDescent="0.2">
      <c r="A70" s="331"/>
      <c r="B70" s="90" t="s">
        <v>767</v>
      </c>
      <c r="C70" s="91">
        <f>C24+C34+C48+C51+C65+C69</f>
        <v>6921000000</v>
      </c>
      <c r="D70" s="91">
        <f>D24+D34+D48+D51+D65+D69</f>
        <v>1112126017</v>
      </c>
      <c r="E70" s="91">
        <f t="shared" si="6"/>
        <v>5808873983</v>
      </c>
      <c r="F70" s="92"/>
      <c r="G70" s="266">
        <f>D70/C70</f>
        <v>0.16068863126715793</v>
      </c>
    </row>
    <row r="71" spans="1:9" ht="12.75" customHeight="1" x14ac:dyDescent="0.2">
      <c r="A71" s="632" t="s">
        <v>290</v>
      </c>
      <c r="B71" s="633"/>
      <c r="C71" s="633"/>
      <c r="D71" s="633"/>
      <c r="E71" s="633"/>
      <c r="F71" s="633"/>
      <c r="G71" s="633"/>
    </row>
    <row r="72" spans="1:9" ht="36" x14ac:dyDescent="0.2">
      <c r="A72" s="80" t="s">
        <v>277</v>
      </c>
      <c r="B72" s="88" t="s">
        <v>278</v>
      </c>
      <c r="C72" s="88" t="s">
        <v>291</v>
      </c>
      <c r="D72" s="88" t="s">
        <v>280</v>
      </c>
      <c r="E72" s="88" t="s">
        <v>281</v>
      </c>
      <c r="F72" s="88" t="s">
        <v>282</v>
      </c>
      <c r="G72" s="88" t="s">
        <v>283</v>
      </c>
    </row>
    <row r="73" spans="1:9" ht="39.75" customHeight="1" x14ac:dyDescent="0.2">
      <c r="A73" s="331" t="s">
        <v>292</v>
      </c>
      <c r="B73" s="642" t="s">
        <v>867</v>
      </c>
      <c r="C73" s="644">
        <v>860000000</v>
      </c>
      <c r="D73" s="645"/>
      <c r="E73" s="646">
        <f>C73-D73</f>
        <v>860000000</v>
      </c>
      <c r="F73" s="636">
        <v>42508</v>
      </c>
      <c r="G73" s="639" t="s">
        <v>692</v>
      </c>
    </row>
    <row r="74" spans="1:9" ht="39.75" customHeight="1" x14ac:dyDescent="0.2">
      <c r="A74" s="331" t="s">
        <v>293</v>
      </c>
      <c r="B74" s="643"/>
      <c r="C74" s="644"/>
      <c r="D74" s="645"/>
      <c r="E74" s="647"/>
      <c r="F74" s="637"/>
      <c r="G74" s="639"/>
    </row>
    <row r="75" spans="1:9" ht="100.5" customHeight="1" x14ac:dyDescent="0.2">
      <c r="A75" s="331" t="s">
        <v>294</v>
      </c>
      <c r="B75" s="643"/>
      <c r="C75" s="644"/>
      <c r="D75" s="645"/>
      <c r="E75" s="648"/>
      <c r="F75" s="638"/>
      <c r="G75" s="639"/>
    </row>
    <row r="76" spans="1:9" ht="12.75" x14ac:dyDescent="0.2">
      <c r="A76" s="82"/>
      <c r="B76" s="82" t="s">
        <v>693</v>
      </c>
      <c r="C76" s="84">
        <f>SUM(C73)</f>
        <v>860000000</v>
      </c>
      <c r="D76" s="84">
        <f>SUM(D73)</f>
        <v>0</v>
      </c>
      <c r="E76" s="84">
        <f t="shared" ref="E76:E83" si="7">C76-D76</f>
        <v>860000000</v>
      </c>
      <c r="F76" s="85"/>
      <c r="G76" s="120">
        <f>D76/C76</f>
        <v>0</v>
      </c>
    </row>
    <row r="77" spans="1:9" ht="150.75" customHeight="1" x14ac:dyDescent="0.2">
      <c r="A77" s="331" t="s">
        <v>295</v>
      </c>
      <c r="B77" s="5" t="s">
        <v>862</v>
      </c>
      <c r="C77" s="108">
        <v>150000000</v>
      </c>
      <c r="D77" s="318"/>
      <c r="E77" s="94">
        <f t="shared" si="7"/>
        <v>150000000</v>
      </c>
      <c r="F77" s="3">
        <v>42418</v>
      </c>
      <c r="G77" s="5" t="s">
        <v>780</v>
      </c>
    </row>
    <row r="78" spans="1:9" ht="120.75" customHeight="1" x14ac:dyDescent="0.2">
      <c r="A78" s="331"/>
      <c r="B78" s="5" t="s">
        <v>863</v>
      </c>
      <c r="C78" s="108">
        <v>100000000</v>
      </c>
      <c r="D78" s="332"/>
      <c r="E78" s="94">
        <f t="shared" si="7"/>
        <v>100000000</v>
      </c>
      <c r="F78" s="3">
        <v>42566</v>
      </c>
      <c r="G78" s="5" t="s">
        <v>772</v>
      </c>
    </row>
    <row r="79" spans="1:9" ht="12.75" x14ac:dyDescent="0.2">
      <c r="A79" s="89"/>
      <c r="B79" s="82" t="s">
        <v>671</v>
      </c>
      <c r="C79" s="84">
        <f>SUM(C77:C78)</f>
        <v>250000000</v>
      </c>
      <c r="D79" s="84">
        <f>SUM(D77:D78)</f>
        <v>0</v>
      </c>
      <c r="E79" s="84">
        <f t="shared" si="7"/>
        <v>250000000</v>
      </c>
      <c r="F79" s="85"/>
      <c r="G79" s="120">
        <f>D79/C79</f>
        <v>0</v>
      </c>
    </row>
    <row r="80" spans="1:9" ht="237.75" customHeight="1" x14ac:dyDescent="0.2">
      <c r="A80" s="93" t="s">
        <v>514</v>
      </c>
      <c r="B80" s="6" t="s">
        <v>864</v>
      </c>
      <c r="C80" s="108">
        <v>80000000</v>
      </c>
      <c r="D80" s="318"/>
      <c r="E80" s="94">
        <f t="shared" si="7"/>
        <v>80000000</v>
      </c>
      <c r="F80" s="3">
        <v>42500</v>
      </c>
      <c r="G80" s="289" t="s">
        <v>592</v>
      </c>
      <c r="I80" s="322"/>
    </row>
    <row r="81" spans="1:10" ht="12.75" x14ac:dyDescent="0.2">
      <c r="A81" s="89"/>
      <c r="B81" s="82" t="s">
        <v>778</v>
      </c>
      <c r="C81" s="84">
        <f>SUM(C80)</f>
        <v>80000000</v>
      </c>
      <c r="D81" s="84">
        <f>SUM(D80)</f>
        <v>0</v>
      </c>
      <c r="E81" s="84">
        <f t="shared" si="7"/>
        <v>80000000</v>
      </c>
      <c r="F81" s="85"/>
      <c r="G81" s="120">
        <f t="shared" ref="G81:G83" si="8">D81/C81</f>
        <v>0</v>
      </c>
    </row>
    <row r="82" spans="1:10" ht="18" customHeight="1" x14ac:dyDescent="0.2">
      <c r="A82" s="90"/>
      <c r="B82" s="90" t="s">
        <v>769</v>
      </c>
      <c r="C82" s="95">
        <f>C76+C79+C81</f>
        <v>1190000000</v>
      </c>
      <c r="D82" s="95">
        <f>SUM(D73:D80)</f>
        <v>0</v>
      </c>
      <c r="E82" s="95">
        <f t="shared" si="7"/>
        <v>1190000000</v>
      </c>
      <c r="F82" s="95"/>
      <c r="G82" s="96">
        <f t="shared" si="8"/>
        <v>0</v>
      </c>
    </row>
    <row r="83" spans="1:10" ht="27.75" customHeight="1" x14ac:dyDescent="0.2">
      <c r="A83" s="97"/>
      <c r="B83" s="97" t="s">
        <v>774</v>
      </c>
      <c r="C83" s="98">
        <f>C70+C82</f>
        <v>8111000000</v>
      </c>
      <c r="D83" s="98">
        <f>D70+D82</f>
        <v>1112126017</v>
      </c>
      <c r="E83" s="98">
        <f t="shared" si="7"/>
        <v>6998873983</v>
      </c>
      <c r="F83" s="98"/>
      <c r="G83" s="265">
        <f t="shared" si="8"/>
        <v>0.13711330501787697</v>
      </c>
      <c r="J83" s="264"/>
    </row>
    <row r="84" spans="1:10" x14ac:dyDescent="0.2">
      <c r="D84" s="66"/>
      <c r="E84" s="19"/>
    </row>
    <row r="86" spans="1:10" x14ac:dyDescent="0.2">
      <c r="D86" s="74"/>
    </row>
  </sheetData>
  <mergeCells count="14">
    <mergeCell ref="F73:F75"/>
    <mergeCell ref="G73:G75"/>
    <mergeCell ref="A53:A64"/>
    <mergeCell ref="B73:B75"/>
    <mergeCell ref="C73:C75"/>
    <mergeCell ref="D73:D75"/>
    <mergeCell ref="E73:E75"/>
    <mergeCell ref="A71:G71"/>
    <mergeCell ref="A66:A69"/>
    <mergeCell ref="A1:G1"/>
    <mergeCell ref="A3:G3"/>
    <mergeCell ref="A5:A23"/>
    <mergeCell ref="A26:A33"/>
    <mergeCell ref="A36:A47"/>
  </mergeCells>
  <pageMargins left="0.70866141732283472" right="0.70866141732283472" top="0.55118110236220474" bottom="0.74803149606299213" header="0.31496062992125984" footer="0.31496062992125984"/>
  <pageSetup scale="7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CUADRO PAA 2016</vt:lpstr>
      <vt:lpstr>PLAN DE ADQUISICIONES 2016</vt:lpstr>
      <vt:lpstr>ADICIONES A CONTRATOS</vt:lpstr>
      <vt:lpstr>INVERSIÓN </vt:lpstr>
      <vt:lpstr>'INVERSIÓN '!Área_de_impresión</vt:lpstr>
      <vt:lpstr>'PLAN DE ADQUISICIONES 2016'!Área_de_impresión</vt:lpstr>
      <vt:lpstr>'INVERSIÓN '!Títulos_a_imprimir</vt:lpstr>
      <vt:lpstr>'PLAN DE ADQUISICIONES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cgarzon</dc:creator>
  <cp:lastModifiedBy>CLARA EDITH ACOSTA MANRIQUE</cp:lastModifiedBy>
  <cp:revision/>
  <cp:lastPrinted>2016-08-18T15:52:01Z</cp:lastPrinted>
  <dcterms:created xsi:type="dcterms:W3CDTF">2012-05-03T16:02:33Z</dcterms:created>
  <dcterms:modified xsi:type="dcterms:W3CDTF">2016-08-18T15:52:21Z</dcterms:modified>
</cp:coreProperties>
</file>