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LARA ACOSTA\VIGENCIA 2016\INFORMACION PAGINA WEB\PLAN ANUAL DE ADQUISICIONES\"/>
    </mc:Choice>
  </mc:AlternateContent>
  <bookViews>
    <workbookView xWindow="0" yWindow="0" windowWidth="28800" windowHeight="12435" activeTab="1"/>
  </bookViews>
  <sheets>
    <sheet name="CUADRO PAA 2016" sheetId="4" r:id="rId1"/>
    <sheet name="PLAN DE ADQUISICIONES 2016" sheetId="5" r:id="rId2"/>
    <sheet name="ADICIONES A CONTRATOS" sheetId="7" r:id="rId3"/>
    <sheet name="INVERSIÓN " sheetId="8" r:id="rId4"/>
  </sheets>
  <definedNames>
    <definedName name="_xlnm._FilterDatabase" localSheetId="2" hidden="1">'ADICIONES A CONTRATOS'!$A$5:$BH$17</definedName>
    <definedName name="_xlnm._FilterDatabase" localSheetId="3" hidden="1">'INVERSIÓN '!$A$4:$J$83</definedName>
    <definedName name="_xlnm._FilterDatabase" localSheetId="1" hidden="1">'PLAN DE ADQUISICIONES 2016'!$A$6:$IC$147</definedName>
    <definedName name="_xlnm.Print_Area" localSheetId="3">'INVERSIÓN '!$A$1:$G$83</definedName>
    <definedName name="_xlnm.Print_Area" localSheetId="1">'PLAN DE ADQUISICIONES 2016'!$A$1:$U$151</definedName>
    <definedName name="_xlnm.Print_Titles" localSheetId="3">'INVERSIÓN '!$4:$4</definedName>
    <definedName name="_xlnm.Print_Titles" localSheetId="1">'PLAN DE ADQUISICIONES 2016'!$C:$Q,'PLAN DE ADQUISICIONES 2016'!$6:$6</definedName>
  </definedNames>
  <calcPr calcId="152511"/>
</workbook>
</file>

<file path=xl/calcChain.xml><?xml version="1.0" encoding="utf-8"?>
<calcChain xmlns="http://schemas.openxmlformats.org/spreadsheetml/2006/main">
  <c r="D34" i="8" l="1"/>
  <c r="E34" i="8"/>
  <c r="C34" i="8"/>
  <c r="C28" i="8"/>
  <c r="E30" i="8"/>
  <c r="C23" i="8"/>
  <c r="C22" i="8"/>
  <c r="C21" i="8"/>
  <c r="C16" i="8"/>
  <c r="C11" i="8"/>
  <c r="C10" i="8"/>
  <c r="C8" i="8"/>
  <c r="C7" i="8"/>
  <c r="C5" i="8"/>
  <c r="J43" i="4" l="1"/>
  <c r="E37" i="4" l="1"/>
  <c r="E34" i="4"/>
  <c r="E32" i="4"/>
  <c r="E30" i="4"/>
  <c r="E28" i="4"/>
  <c r="E26" i="4"/>
  <c r="E24" i="4"/>
  <c r="E23" i="4"/>
  <c r="E22" i="4"/>
  <c r="E21" i="4"/>
  <c r="E19" i="4"/>
  <c r="E18" i="4"/>
  <c r="E17" i="4"/>
  <c r="E16" i="4"/>
  <c r="E15" i="4"/>
  <c r="E11" i="4"/>
  <c r="D32" i="4"/>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7"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8" i="5" s="1"/>
  <c r="A119" i="5" s="1"/>
  <c r="A120"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I45" i="5" l="1"/>
  <c r="I63" i="5"/>
  <c r="O104" i="5" l="1"/>
  <c r="I103" i="5"/>
  <c r="O101" i="5" l="1"/>
  <c r="O146" i="5" l="1"/>
  <c r="O145" i="5"/>
  <c r="O144" i="5"/>
  <c r="O143" i="5"/>
  <c r="O142" i="5"/>
  <c r="O141" i="5"/>
  <c r="O103" i="5" l="1"/>
  <c r="O52" i="5"/>
  <c r="I70" i="5" l="1"/>
  <c r="D24" i="4" s="1"/>
  <c r="D26" i="4" l="1"/>
  <c r="F35" i="4"/>
  <c r="I35" i="4"/>
  <c r="F43" i="4"/>
  <c r="J42" i="4"/>
  <c r="E42" i="4"/>
  <c r="G42" i="4" s="1"/>
  <c r="D42" i="4"/>
  <c r="H42" i="4" s="1"/>
  <c r="J40" i="4"/>
  <c r="H40" i="4"/>
  <c r="G40" i="4"/>
  <c r="E35" i="4"/>
  <c r="D37" i="4"/>
  <c r="H37" i="4" s="1"/>
  <c r="G38" i="4"/>
  <c r="H38" i="4"/>
  <c r="J38" i="4"/>
  <c r="J37" i="4"/>
  <c r="J36" i="4"/>
  <c r="H36" i="4"/>
  <c r="G36" i="4"/>
  <c r="J34" i="4"/>
  <c r="G34" i="4"/>
  <c r="D34" i="4"/>
  <c r="H34" i="4" s="1"/>
  <c r="H35" i="4" l="1"/>
  <c r="J35" i="4"/>
  <c r="G37" i="4"/>
  <c r="G35" i="4" s="1"/>
  <c r="D35" i="4"/>
  <c r="G32" i="4"/>
  <c r="G31" i="4"/>
  <c r="H31" i="4"/>
  <c r="J31" i="4"/>
  <c r="J32" i="4"/>
  <c r="G33" i="4"/>
  <c r="H33" i="4"/>
  <c r="J33" i="4"/>
  <c r="J30" i="4"/>
  <c r="G30" i="4"/>
  <c r="D30" i="4"/>
  <c r="H30" i="4" s="1"/>
  <c r="J28" i="4"/>
  <c r="J27" i="4" s="1"/>
  <c r="G28" i="4"/>
  <c r="D28" i="4"/>
  <c r="H28" i="4" s="1"/>
  <c r="J26" i="4"/>
  <c r="F26" i="4"/>
  <c r="G24" i="4"/>
  <c r="H24" i="4"/>
  <c r="G23" i="4"/>
  <c r="D23" i="4"/>
  <c r="H23" i="4" s="1"/>
  <c r="J22" i="4"/>
  <c r="J23" i="4"/>
  <c r="J24" i="4"/>
  <c r="G22" i="4"/>
  <c r="D22" i="4"/>
  <c r="H22" i="4" s="1"/>
  <c r="J21" i="4"/>
  <c r="G21" i="4"/>
  <c r="D21" i="4"/>
  <c r="H21" i="4" s="1"/>
  <c r="J19" i="4"/>
  <c r="D19" i="4"/>
  <c r="D18" i="4"/>
  <c r="D17" i="4"/>
  <c r="G26" i="4" l="1"/>
  <c r="H26" i="4"/>
  <c r="G16" i="4"/>
  <c r="J16" i="4"/>
  <c r="J17" i="4"/>
  <c r="J18" i="4"/>
  <c r="J15" i="4"/>
  <c r="J11" i="4"/>
  <c r="J12" i="4"/>
  <c r="F11" i="4" l="1"/>
  <c r="G11" i="4" l="1"/>
  <c r="E54" i="8" l="1"/>
  <c r="E55" i="8"/>
  <c r="E56" i="8"/>
  <c r="E57" i="8"/>
  <c r="E58" i="8"/>
  <c r="E59" i="8"/>
  <c r="E60" i="8"/>
  <c r="E61" i="8"/>
  <c r="E62" i="8"/>
  <c r="E63" i="8"/>
  <c r="E64" i="8"/>
  <c r="E67" i="8"/>
  <c r="E68" i="8"/>
  <c r="E53" i="8"/>
  <c r="E65" i="8" s="1"/>
  <c r="D65" i="8"/>
  <c r="E37" i="8"/>
  <c r="E38" i="8"/>
  <c r="E39" i="8"/>
  <c r="E40" i="8"/>
  <c r="E41" i="8"/>
  <c r="E43" i="8"/>
  <c r="E44" i="8"/>
  <c r="E45" i="8"/>
  <c r="E46" i="8"/>
  <c r="E47" i="8"/>
  <c r="E36" i="8"/>
  <c r="E48" i="8" s="1"/>
  <c r="D48" i="8"/>
  <c r="D42" i="8"/>
  <c r="C42" i="8"/>
  <c r="E42" i="8" s="1"/>
  <c r="E27" i="8"/>
  <c r="E28" i="8"/>
  <c r="E29" i="8"/>
  <c r="E31" i="8"/>
  <c r="E32" i="8"/>
  <c r="E33" i="8"/>
  <c r="E26" i="8"/>
  <c r="E6" i="8"/>
  <c r="E9" i="8"/>
  <c r="E12" i="8"/>
  <c r="E13" i="8"/>
  <c r="E14" i="8"/>
  <c r="E15" i="8"/>
  <c r="E17" i="8"/>
  <c r="E18" i="8"/>
  <c r="E19" i="8"/>
  <c r="E20" i="8"/>
  <c r="E23" i="8"/>
  <c r="D24" i="8"/>
  <c r="E22" i="8"/>
  <c r="E21" i="8"/>
  <c r="E16" i="8"/>
  <c r="E11" i="8"/>
  <c r="E10" i="8"/>
  <c r="E8" i="8"/>
  <c r="E7" i="8"/>
  <c r="G34" i="8" l="1"/>
  <c r="C48" i="8"/>
  <c r="C24" i="8"/>
  <c r="D79" i="8" l="1"/>
  <c r="C79" i="8"/>
  <c r="L74" i="5"/>
  <c r="M74" i="5" s="1"/>
  <c r="E78" i="8"/>
  <c r="D81" i="8" l="1"/>
  <c r="C81" i="8"/>
  <c r="D76" i="8"/>
  <c r="C76" i="8"/>
  <c r="D69" i="8"/>
  <c r="C66" i="8"/>
  <c r="E66" i="8" s="1"/>
  <c r="C65" i="8"/>
  <c r="L109" i="5"/>
  <c r="M109" i="5" s="1"/>
  <c r="O109" i="5" s="1"/>
  <c r="E50" i="8"/>
  <c r="D51" i="8"/>
  <c r="C51" i="8"/>
  <c r="H17" i="7"/>
  <c r="L63" i="5"/>
  <c r="M63" i="5" s="1"/>
  <c r="O63" i="5" s="1"/>
  <c r="L62" i="5"/>
  <c r="M62" i="5" s="1"/>
  <c r="O62" i="5" s="1"/>
  <c r="L61" i="5"/>
  <c r="M61" i="5" s="1"/>
  <c r="O61" i="5" s="1"/>
  <c r="L60" i="5"/>
  <c r="M60" i="5" s="1"/>
  <c r="O60" i="5" s="1"/>
  <c r="I62" i="5"/>
  <c r="I61" i="5"/>
  <c r="C82" i="8" l="1"/>
  <c r="D70" i="8"/>
  <c r="C69" i="8"/>
  <c r="C70" i="8" s="1"/>
  <c r="C83" i="8" s="1"/>
  <c r="I135" i="5"/>
  <c r="I56" i="5" l="1"/>
  <c r="O134" i="5" l="1"/>
  <c r="O65" i="5" l="1"/>
  <c r="I65" i="5"/>
  <c r="O74" i="5"/>
  <c r="O16" i="5" l="1"/>
  <c r="L113" i="5" l="1"/>
  <c r="M113" i="5" s="1"/>
  <c r="O113" i="5" s="1"/>
  <c r="L112" i="5"/>
  <c r="M112" i="5" s="1"/>
  <c r="O112" i="5" s="1"/>
  <c r="L111" i="5"/>
  <c r="M111" i="5" s="1"/>
  <c r="O111" i="5" s="1"/>
  <c r="O39" i="5" l="1"/>
  <c r="O38" i="5"/>
  <c r="O27" i="5"/>
  <c r="O26" i="5"/>
  <c r="O23" i="5"/>
  <c r="O21" i="5"/>
  <c r="M20" i="5"/>
  <c r="O20" i="5" s="1"/>
  <c r="H32" i="4"/>
  <c r="O81" i="5" l="1"/>
  <c r="I9" i="5" l="1"/>
  <c r="D15" i="4" l="1"/>
  <c r="N106" i="5"/>
  <c r="O106" i="5" s="1"/>
  <c r="G81" i="8" l="1"/>
  <c r="E80" i="8"/>
  <c r="E77" i="8"/>
  <c r="G76" i="8"/>
  <c r="E73" i="8"/>
  <c r="G51" i="8"/>
  <c r="E5" i="8"/>
  <c r="G70" i="8" l="1"/>
  <c r="G79" i="8"/>
  <c r="G65" i="8"/>
  <c r="E51" i="8"/>
  <c r="E76" i="8"/>
  <c r="E81" i="8"/>
  <c r="O135" i="5"/>
  <c r="E79" i="8" l="1"/>
  <c r="E70" i="8"/>
  <c r="D82" i="8"/>
  <c r="G24" i="8"/>
  <c r="E24" i="8"/>
  <c r="G48" i="8"/>
  <c r="I47" i="5"/>
  <c r="M49" i="5"/>
  <c r="O49" i="5" s="1"/>
  <c r="I48" i="5"/>
  <c r="E82" i="8" l="1"/>
  <c r="D83" i="8"/>
  <c r="G82" i="8"/>
  <c r="E69" i="8"/>
  <c r="G69" i="8"/>
  <c r="M51" i="5"/>
  <c r="O51" i="5" s="1"/>
  <c r="I51" i="5"/>
  <c r="M50" i="5"/>
  <c r="O50" i="5" s="1"/>
  <c r="I50" i="5"/>
  <c r="E83" i="8" l="1"/>
  <c r="G83" i="8"/>
  <c r="G19" i="4"/>
  <c r="G18" i="4"/>
  <c r="G17" i="4"/>
  <c r="J116" i="5" l="1"/>
  <c r="J147" i="5" l="1"/>
  <c r="E43" i="4"/>
  <c r="G43" i="4" s="1"/>
  <c r="I132" i="5"/>
  <c r="M9" i="5" l="1"/>
  <c r="M107" i="5" l="1"/>
  <c r="O107" i="5" s="1"/>
  <c r="L19" i="5" l="1"/>
  <c r="M19" i="5" s="1"/>
  <c r="O19" i="5" s="1"/>
  <c r="L18" i="5"/>
  <c r="M18" i="5" s="1"/>
  <c r="O18" i="5" s="1"/>
  <c r="L17" i="5"/>
  <c r="M17" i="5" s="1"/>
  <c r="O17" i="5" s="1"/>
  <c r="L42" i="5" l="1"/>
  <c r="M42" i="5" s="1"/>
  <c r="L43" i="5"/>
  <c r="M43" i="5" s="1"/>
  <c r="O43" i="5" s="1"/>
  <c r="L68" i="5"/>
  <c r="M68" i="5" s="1"/>
  <c r="O68" i="5" s="1"/>
  <c r="L67" i="5"/>
  <c r="M67" i="5" s="1"/>
  <c r="O67" i="5" s="1"/>
  <c r="L66" i="5"/>
  <c r="M66" i="5" s="1"/>
  <c r="O66" i="5" s="1"/>
  <c r="O42" i="5" l="1"/>
  <c r="M93" i="5"/>
  <c r="O93" i="5" s="1"/>
  <c r="M92" i="5"/>
  <c r="O92" i="5" s="1"/>
  <c r="M41" i="5" l="1"/>
  <c r="O41" i="5" s="1"/>
  <c r="M100" i="5" l="1"/>
  <c r="O100" i="5" s="1"/>
  <c r="L77" i="5" l="1"/>
  <c r="M77" i="5" s="1"/>
  <c r="O77" i="5" s="1"/>
  <c r="L76" i="5"/>
  <c r="M76" i="5" s="1"/>
  <c r="O76" i="5" s="1"/>
  <c r="O22" i="5"/>
  <c r="H19" i="4" l="1"/>
  <c r="L132" i="5" l="1"/>
  <c r="M132" i="5" s="1"/>
  <c r="O132" i="5" s="1"/>
  <c r="M131" i="5" l="1"/>
  <c r="O131" i="5" s="1"/>
  <c r="I100" i="5"/>
  <c r="I14" i="4"/>
  <c r="D11" i="4" l="1"/>
  <c r="H11" i="4" s="1"/>
  <c r="L29" i="5"/>
  <c r="M29" i="5" s="1"/>
  <c r="O29" i="5" s="1"/>
  <c r="I10" i="4" l="1"/>
  <c r="I25" i="4"/>
  <c r="J25" i="4"/>
  <c r="I27" i="4"/>
  <c r="I29" i="4"/>
  <c r="I39" i="4"/>
  <c r="H39" i="4"/>
  <c r="J39" i="4"/>
  <c r="I41" i="4"/>
  <c r="F12" i="4"/>
  <c r="H12" i="4" l="1"/>
  <c r="G12" i="4"/>
  <c r="J14" i="4"/>
  <c r="J29" i="4"/>
  <c r="J20" i="4" s="1"/>
  <c r="J41" i="4"/>
  <c r="J10" i="4"/>
  <c r="I20" i="4"/>
  <c r="I13" i="4" s="1"/>
  <c r="I44" i="4" s="1"/>
  <c r="J13" i="4" l="1"/>
  <c r="J44" i="4" s="1"/>
  <c r="G39" i="4" l="1"/>
  <c r="L117" i="5" l="1"/>
  <c r="I116" i="5"/>
  <c r="D43" i="4" l="1"/>
  <c r="H43" i="4" s="1"/>
  <c r="L83" i="5"/>
  <c r="M83" i="5" s="1"/>
  <c r="O83" i="5" s="1"/>
  <c r="O8" i="5" l="1"/>
  <c r="O7" i="5" l="1"/>
  <c r="G29" i="4" l="1"/>
  <c r="G41" i="4"/>
  <c r="G27" i="4"/>
  <c r="G25" i="4" l="1"/>
  <c r="G20" i="4" s="1"/>
  <c r="F15" i="4" l="1"/>
  <c r="G15" i="4" s="1"/>
  <c r="H18" i="4"/>
  <c r="H17" i="4"/>
  <c r="H15" i="4" l="1"/>
  <c r="H10" i="4"/>
  <c r="H25" i="4"/>
  <c r="H29" i="4"/>
  <c r="G10" i="4"/>
  <c r="H27" i="4"/>
  <c r="I91" i="5"/>
  <c r="I75" i="5"/>
  <c r="I147" i="5" s="1"/>
  <c r="D16" i="4" l="1"/>
  <c r="H16" i="4" s="1"/>
  <c r="G14" i="4"/>
  <c r="G13" i="4" s="1"/>
  <c r="G44" i="4" s="1"/>
  <c r="H20" i="4"/>
  <c r="H14" i="4" l="1"/>
  <c r="H13" i="4" s="1"/>
  <c r="M80" i="5"/>
  <c r="O80" i="5" s="1"/>
  <c r="H41" i="4" l="1"/>
  <c r="H44" i="4" s="1"/>
  <c r="L120" i="5"/>
  <c r="M120" i="5" s="1"/>
  <c r="O120" i="5" s="1"/>
  <c r="L119" i="5"/>
  <c r="M119" i="5" s="1"/>
  <c r="O119" i="5" s="1"/>
  <c r="M117" i="5"/>
  <c r="O117" i="5" s="1"/>
  <c r="L115" i="5"/>
  <c r="M115" i="5" s="1"/>
  <c r="O115" i="5" s="1"/>
  <c r="M114" i="5"/>
  <c r="O114" i="5" s="1"/>
  <c r="L110" i="5"/>
  <c r="M110" i="5" s="1"/>
  <c r="O110" i="5" s="1"/>
  <c r="K79" i="5"/>
  <c r="F41" i="4" l="1"/>
  <c r="E41" i="4"/>
  <c r="C41" i="4"/>
  <c r="F39" i="4"/>
  <c r="E39" i="4"/>
  <c r="D39" i="4"/>
  <c r="C39" i="4"/>
  <c r="C35" i="4"/>
  <c r="F29" i="4"/>
  <c r="E29" i="4"/>
  <c r="D29" i="4"/>
  <c r="C29" i="4"/>
  <c r="F27" i="4"/>
  <c r="E27" i="4"/>
  <c r="D27" i="4"/>
  <c r="C27" i="4"/>
  <c r="F25" i="4"/>
  <c r="E25" i="4"/>
  <c r="D25" i="4"/>
  <c r="C25" i="4"/>
  <c r="F14" i="4"/>
  <c r="D14" i="4"/>
  <c r="C14" i="4"/>
  <c r="D10" i="4"/>
  <c r="F10" i="4"/>
  <c r="E10" i="4"/>
  <c r="C10" i="4"/>
  <c r="C20" i="4" l="1"/>
  <c r="C13" i="4" s="1"/>
  <c r="C44" i="4" s="1"/>
  <c r="F20" i="4"/>
  <c r="F13" i="4" s="1"/>
  <c r="F44" i="4" s="1"/>
  <c r="E14" i="4"/>
  <c r="D20" i="4"/>
  <c r="E20" i="4"/>
  <c r="D13" i="4" l="1"/>
  <c r="E13" i="4"/>
  <c r="E44" i="4" s="1"/>
  <c r="D41" i="4" l="1"/>
  <c r="D44" i="4" s="1"/>
  <c r="D47" i="4" l="1"/>
  <c r="D45" i="4" l="1"/>
  <c r="D46" i="4" s="1"/>
</calcChain>
</file>

<file path=xl/sharedStrings.xml><?xml version="1.0" encoding="utf-8"?>
<sst xmlns="http://schemas.openxmlformats.org/spreadsheetml/2006/main" count="2119" uniqueCount="868">
  <si>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</si>
  <si>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</si>
  <si>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</si>
  <si>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</si>
  <si>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</si>
  <si>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</si>
  <si>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</si>
  <si>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</si>
  <si>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</si>
  <si>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</si>
  <si>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</si>
  <si>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</si>
  <si>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</si>
  <si>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</si>
  <si>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</si>
  <si>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</si>
  <si>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</si>
  <si>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</si>
  <si>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</si>
  <si>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</si>
  <si>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</si>
  <si>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</si>
  <si>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</si>
  <si>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</si>
  <si>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</si>
  <si>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</si>
  <si>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</si>
  <si>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</si>
  <si>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</si>
  <si>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</si>
  <si>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</si>
  <si>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 xml:space="preserve">Bienestar e incentivos </t>
  </si>
  <si>
    <t>Mínima Cuantía</t>
  </si>
  <si>
    <t xml:space="preserve">Contrato de prestación de servicios </t>
  </si>
  <si>
    <t>80111504
Formación o desarrollo laboral</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</si>
  <si>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</si>
  <si>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</si>
  <si>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</si>
  <si>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</si>
  <si>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</si>
  <si>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</si>
  <si>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</si>
  <si>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</si>
  <si>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</si>
  <si>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</si>
  <si>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</si>
  <si>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</si>
  <si>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</si>
  <si>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</si>
  <si>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</si>
  <si>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</si>
  <si>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</si>
  <si>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</si>
  <si>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</si>
  <si>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</si>
  <si>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</si>
  <si>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</si>
  <si>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</si>
  <si>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</si>
  <si>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</si>
  <si>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</si>
  <si>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</si>
  <si>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</si>
  <si>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</si>
  <si>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</si>
  <si>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</si>
  <si>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</si>
  <si>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</si>
  <si>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</si>
  <si>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</si>
  <si>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</si>
  <si>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</si>
  <si>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</si>
  <si>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</si>
  <si>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</si>
  <si>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</si>
  <si>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</si>
  <si>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</si>
  <si>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 xml:space="preserve">85101605 auxiliares
de salud a domicilio
85101604 servicios
de asistencia de
personal médico
</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</si>
  <si>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</si>
  <si>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</si>
  <si>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</si>
  <si>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</si>
  <si>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</si>
  <si>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</si>
  <si>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</si>
  <si>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Mantener los extintores de la entidad en óptimas condiciones de uso, ante posibles conatos de incendio</t>
  </si>
  <si>
    <t>55121704    Señales de Seguridad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</si>
  <si>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</si>
  <si>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</si>
  <si>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</si>
  <si>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Capacitación Externa</t>
  </si>
  <si>
    <t xml:space="preserve">80111504
Formación o desarrollo laboral
</t>
  </si>
  <si>
    <t>Mejoramiento de las competencias laborales de los funcionarios  de la Contraloría de Bogotá, D.C.</t>
  </si>
  <si>
    <t>Capacitación Interna</t>
  </si>
  <si>
    <t>DIRECCIÓN DE PLANEACIÓN</t>
  </si>
  <si>
    <t>DIRECCIÓN DE TECNOLOGÍAS DE LA INFORMACIÓN Y LAS COMUNICACIONES</t>
  </si>
  <si>
    <t>331140326-0776</t>
  </si>
  <si>
    <t>Fortalecimiento de la capacidad institucional para un control fiscal efectivo y transparente</t>
  </si>
  <si>
    <t>81111504
81111507
81112218</t>
  </si>
  <si>
    <t>81111504
81111507
81112218
81112205</t>
  </si>
  <si>
    <t>Se requiere garantizar la continuidad y sostenibilidad a la Conectividad por medio de canales de acceso a Internet y intercomunicación entre las diferentes sedes de la Contraloría</t>
  </si>
  <si>
    <t>Licitación Pública</t>
  </si>
  <si>
    <t>OFICINA ASESORA DE COMUNICACIONES</t>
  </si>
  <si>
    <t>Servicios Personales Indirectos</t>
  </si>
  <si>
    <t>Es importante tener un registro de la información presentada a la opinión pública a través de los medios de comunicación sobre la gestión de la Contraloría de Bogotá</t>
  </si>
  <si>
    <t>Promoción Institucional</t>
  </si>
  <si>
    <t>82131600 Fotógrafos cinematógrafos</t>
  </si>
  <si>
    <t>Es necesario contar con un video institucional actualizado, que muestre el que hacer de la entidad.</t>
  </si>
  <si>
    <t>Información</t>
  </si>
  <si>
    <t>Coadyuvar al posicionamiento de la imagen de la Contraloría de Bogotá.</t>
  </si>
  <si>
    <t xml:space="preserve"> Mínima Cuantía</t>
  </si>
  <si>
    <t>82101802
Servicios de
producción
publicitaria</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</si>
  <si>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</si>
  <si>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</si>
  <si>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</si>
  <si>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</si>
  <si>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</si>
  <si>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</si>
  <si>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</si>
  <si>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</si>
  <si>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</si>
  <si>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</si>
  <si>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</si>
  <si>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</si>
  <si>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</si>
  <si>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</si>
  <si>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</si>
  <si>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</si>
  <si>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</si>
  <si>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</si>
  <si>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</si>
  <si>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</si>
  <si>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</si>
  <si>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</si>
  <si>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</si>
  <si>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</si>
  <si>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3311403240-770</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</si>
  <si>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</si>
  <si>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</si>
  <si>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</si>
  <si>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</si>
  <si>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</si>
  <si>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</si>
  <si>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</si>
  <si>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</si>
  <si>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</si>
  <si>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</si>
  <si>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</si>
  <si>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</si>
  <si>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</si>
  <si>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</si>
  <si>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</si>
  <si>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</si>
  <si>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</si>
  <si>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</si>
  <si>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</si>
  <si>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</si>
  <si>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</si>
  <si>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</si>
  <si>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</si>
  <si>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</si>
  <si>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</si>
  <si>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</si>
  <si>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</si>
  <si>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</si>
  <si>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</si>
  <si>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</si>
  <si>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</si>
  <si>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</si>
  <si>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</si>
  <si>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</si>
  <si>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</si>
  <si>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</si>
  <si>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</si>
  <si>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</si>
  <si>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</si>
  <si>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</si>
  <si>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</si>
  <si>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</si>
  <si>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</si>
  <si>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</si>
  <si>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</si>
  <si>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</si>
  <si>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</si>
  <si>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</si>
  <si>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</si>
  <si>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</si>
  <si>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</si>
  <si>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</si>
  <si>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</si>
  <si>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</si>
  <si>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</si>
  <si>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</si>
  <si>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</si>
  <si>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</si>
  <si>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</si>
  <si>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</si>
  <si>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</si>
  <si>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</si>
  <si>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</si>
  <si>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</si>
  <si>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</si>
  <si>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</si>
  <si>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</si>
  <si>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</si>
  <si>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</si>
  <si>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</si>
  <si>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</si>
  <si>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</si>
  <si>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</si>
  <si>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</si>
  <si>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</si>
  <si>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</si>
  <si>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</si>
  <si>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</si>
  <si>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</si>
  <si>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</si>
  <si>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DIRECCIÓN ADMINISTRATIVA Y FINANCIERA - SUBDIRECCIÓN DE CONTRATACIÓN</t>
  </si>
  <si>
    <t>CÓDIGO PRESUPUESTAL</t>
  </si>
  <si>
    <t>NOMBRE RUBRO Y SUBRUBRO PRESUPUESTAL</t>
  </si>
  <si>
    <t>SERVICIOS PERSONALES INDIRECTOS</t>
  </si>
  <si>
    <t>Remuneración Servicios Técnicos</t>
  </si>
  <si>
    <t>GASTOS GENERALES</t>
  </si>
  <si>
    <t>Dotación</t>
  </si>
  <si>
    <t>Combustibles. Lubricantes y Llantas</t>
  </si>
  <si>
    <t>Materiales y Suministros</t>
  </si>
  <si>
    <t>Adquisición de Servicios</t>
  </si>
  <si>
    <t>Viáticos y Gastos de Viaje</t>
  </si>
  <si>
    <t>Impresos y Publicaciones</t>
  </si>
  <si>
    <t>Mantenimiento y Reparaciones</t>
  </si>
  <si>
    <t>Seguros</t>
  </si>
  <si>
    <t xml:space="preserve">Capacitación </t>
  </si>
  <si>
    <t>Bienestar e Incentivos</t>
  </si>
  <si>
    <t>Programas y Convenios Institucionales</t>
  </si>
  <si>
    <t>Publicidad</t>
  </si>
  <si>
    <t>OTROS GASTOS GENERALES</t>
  </si>
  <si>
    <t>INVERSIÓN</t>
  </si>
  <si>
    <t>Control social a la gestión pública</t>
  </si>
  <si>
    <t>TOTAL PRESUPUESTO UNIDAD 01</t>
  </si>
  <si>
    <t>CONTRATACIÓN PROGRAMADA PAA</t>
  </si>
  <si>
    <t>FUNCIONAMIENTO</t>
  </si>
  <si>
    <t xml:space="preserve">Nota 1:  El Plan Anual de Adquisiciones no incluye los rubros de: "Sentencias Judiciales" ni "Otras Sentencias"
</t>
  </si>
  <si>
    <t>PLAN ANUAL DE ADQUISICIONES VIGENCIA 2016</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</si>
  <si>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</si>
  <si>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</si>
  <si>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</si>
  <si>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</si>
  <si>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</si>
  <si>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</si>
  <si>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</si>
  <si>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</si>
  <si>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</si>
  <si>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</si>
  <si>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</si>
  <si>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</si>
  <si>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</si>
  <si>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</si>
  <si>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</si>
  <si>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</si>
  <si>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r>
      <rPr>
        <b/>
        <sz val="11"/>
        <rFont val="Calibri"/>
        <family val="2"/>
      </rPr>
      <t xml:space="preserve">86101705 </t>
    </r>
    <r>
      <rPr>
        <sz val="11"/>
        <rFont val="Calibri"/>
        <family val="2"/>
      </rPr>
      <t>Capacitación administrativa</t>
    </r>
  </si>
  <si>
    <t xml:space="preserve">Inversión </t>
  </si>
  <si>
    <t>Consultoría</t>
  </si>
  <si>
    <t>RESPONSABLE
(JEFE DEPENDENCIA)</t>
  </si>
  <si>
    <t>ESTADO</t>
  </si>
  <si>
    <t>Memorando 3-2015-26853 del 29-12-2015.</t>
  </si>
  <si>
    <t>GABRIEL GUZMÁN USECHE</t>
  </si>
  <si>
    <t>GUSTAVO MONZÓN GARZÓN</t>
  </si>
  <si>
    <t>VALOR CONTRATADO</t>
  </si>
  <si>
    <t>Prestación de servicios para la realización de un (1) programa de 3 tres (3) días para los servidores(as) prepensionados o próximos a su jubilación.</t>
  </si>
  <si>
    <t>Suministro de combustible de gasolina tipo corriente y ACPM, para el parque automotor de propiedad de la Contraloría de Bogotá D.C., y de los que llegare a ser legalmente responsable al servicio de la Entidad.</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</si>
  <si>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</si>
  <si>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</si>
  <si>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</si>
  <si>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</si>
  <si>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</si>
  <si>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Proyecto 776 FORTALECIMIENTO DE LA CAPACIDAD INSTITUCIONAL PARA UN CONTROL FISCAL EFECTIVO Y TRANSPARENTE</t>
  </si>
  <si>
    <t>META</t>
  </si>
  <si>
    <t>PUNTO DE INVERSIÓN</t>
  </si>
  <si>
    <t>RECURSOS PROGRAMADOS
$</t>
  </si>
  <si>
    <t>RECURSOS EJECUTADOS</t>
  </si>
  <si>
    <t>SALDO</t>
  </si>
  <si>
    <t>FECHA DE RADICACIÓN NECESIDAD</t>
  </si>
  <si>
    <t>OBSERVACIONES</t>
  </si>
  <si>
    <t>N/A</t>
  </si>
  <si>
    <t>4. Adecuar áreas de trabajo para  cinco (5) sedes pertenecientes a la Contraloría de Bogotá.</t>
  </si>
  <si>
    <t>RECURSOS EJECUTADOS
$</t>
  </si>
  <si>
    <t>5. Implementar el 100% de los programas ambientales establecidos en el Plan Institucional de Gestión Ambiental PIGA 2012- 2016.</t>
  </si>
  <si>
    <t>6. Adquirir 16 vehículos por reposición para el ejercicio de la función de vigilancia y control a la gestión del control fiscal. (Meta cuatrienio)</t>
  </si>
  <si>
    <t>7. Organización de 2.000 metros lineales de los fondos documentales del Archivo Central de la Contraloría de Bogotá (identificación, organización, clasificación y
depuración).</t>
  </si>
  <si>
    <t>PROYECTO 770 CONTROL SOCIAL A LA GESTIÓN PÚBLICA</t>
  </si>
  <si>
    <t>RECURSOS PROGRAMADOS</t>
  </si>
  <si>
    <t>1. Desarrollar pedagogía social, formativa e ilustrativa</t>
  </si>
  <si>
    <t>2. Realizar acciones ciudadanas especiales</t>
  </si>
  <si>
    <t>3. Utilizar los medios locales de comunicación</t>
  </si>
  <si>
    <t>4. Desarrollar y ejecutar estrategias de comunicación.</t>
  </si>
  <si>
    <t>En elaboración de estudio previo</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</si>
  <si>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</si>
  <si>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</si>
  <si>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</si>
  <si>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</si>
  <si>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</si>
  <si>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</si>
  <si>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Contrato suscrito</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</si>
  <si>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</si>
  <si>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</si>
  <si>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</si>
  <si>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</si>
  <si>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</si>
  <si>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</si>
  <si>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</si>
  <si>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</si>
  <si>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</si>
  <si>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</si>
  <si>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SEGUIMIENTO PROYECTOS DE INVERSIÓN 2016</t>
  </si>
  <si>
    <t>HENRY VARGAS DÍAZ</t>
  </si>
  <si>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</si>
  <si>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</si>
  <si>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</si>
  <si>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</si>
  <si>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</si>
  <si>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ALEXANDRA MORENO BRICEÑO</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</si>
  <si>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</si>
  <si>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</si>
  <si>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</si>
  <si>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</si>
  <si>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</si>
  <si>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</si>
  <si>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</si>
  <si>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</si>
  <si>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</si>
  <si>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</si>
  <si>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</si>
  <si>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</si>
  <si>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</si>
  <si>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Memorando 3-2015-26035 del 14-12-2015. 
Devuelto con observaciones.
Reenviado memorando 3-2016-00242 del 08-01-2016.
Contrato 2 del 01-02-2016 con la Lotería de Bogotá</t>
  </si>
  <si>
    <t>CONTRALORÍA DE BOGOTÁ,D.C.</t>
  </si>
  <si>
    <t>NIT: 800245133-5</t>
  </si>
  <si>
    <t>MES</t>
  </si>
  <si>
    <t>No. DEL PROCESO SECOP</t>
  </si>
  <si>
    <t>No. CONTRATO</t>
  </si>
  <si>
    <t>OBJETO</t>
  </si>
  <si>
    <t>MODALIDAD DE SELECCIÓN</t>
  </si>
  <si>
    <t>MODALIDAD DE SELECCIÓN/TIPO DE ADJUDICACIÓN/
TIPO DE PROCESO</t>
  </si>
  <si>
    <t>TIPO DE CONTRATO /CLASE DE CONTRATO/TIPOLOGÍA</t>
  </si>
  <si>
    <t>VALOR DEL CONTRATO</t>
  </si>
  <si>
    <t>CONTRATISTA</t>
  </si>
  <si>
    <t>OTROS DATOS DEL CONTRATISTA</t>
  </si>
  <si>
    <t>CÓDIGO UNSPSC
Decreto 1510 de 2013</t>
  </si>
  <si>
    <t>UNIDAD EJECUTORA</t>
  </si>
  <si>
    <t>DISPONIBILIDAD  PRESUPUESTAL</t>
  </si>
  <si>
    <t>REGISTRO  PRESUPUESTAL</t>
  </si>
  <si>
    <t>TIPO DE GASTO</t>
  </si>
  <si>
    <t>ORIGEN DE RECURSOS</t>
  </si>
  <si>
    <t>FECHA DE FIRMA Y/0 SUSCRIPCIÓN</t>
  </si>
  <si>
    <t>Nº DE PÓLIZA
ENTIDAD Y FECHA</t>
  </si>
  <si>
    <t>FECHA DE APROBACIÓN GARANTÍA ÚNICA</t>
  </si>
  <si>
    <t>FECHA NOTIFICACIÓN COMO SUPERVISOR</t>
  </si>
  <si>
    <t>FECHA DEL ACTA DE INICIACIÓN
SI LA HAY</t>
  </si>
  <si>
    <t>FECHA DE INICIO</t>
  </si>
  <si>
    <t>PLAZO DEL CONTRATO
(DÍAS)</t>
  </si>
  <si>
    <t>FECHA DE TERMINACIÓN
(Depende del acta de inicio)</t>
  </si>
  <si>
    <t>PRORROGAS
SI LA HAY</t>
  </si>
  <si>
    <t>NUEVA
FECHA DE TERMINACIÓN CON PRÓRROGA</t>
  </si>
  <si>
    <t>ADICIONES/OTRO SI</t>
  </si>
  <si>
    <t>DISPONIBILIDAD  PRESUPUESTAL 
DE LA ADICIÓN</t>
  </si>
  <si>
    <t>REGISTRO  PRESUPUESTAL
DE LA ADICIÓN</t>
  </si>
  <si>
    <t>VALOR FINAL DEL CONTRATO
(Valor Inicial + Adición)</t>
  </si>
  <si>
    <t>FECHA DE ACTA
SI LAS HAY</t>
  </si>
  <si>
    <t>SUPERVISOR</t>
  </si>
  <si>
    <t xml:space="preserve">  INFORMACIÓN SUPERVISOR</t>
  </si>
  <si>
    <t>DEPENDENCIA SOLICITANTE
 - ECO -</t>
  </si>
  <si>
    <t>ABOGADO</t>
  </si>
  <si>
    <t>VALOR MENSUAL</t>
  </si>
  <si>
    <t>TEMA</t>
  </si>
  <si>
    <t>NIT O C.C.</t>
  </si>
  <si>
    <t>DV</t>
  </si>
  <si>
    <t>NOMBRE</t>
  </si>
  <si>
    <t>DIRECCIÓN</t>
  </si>
  <si>
    <t>TELÉFONO</t>
  </si>
  <si>
    <t>MAIL</t>
  </si>
  <si>
    <t>TIPO CONFIGURACIÓN</t>
  </si>
  <si>
    <t>Nº</t>
  </si>
  <si>
    <t>FECHA</t>
  </si>
  <si>
    <t>VALOR</t>
  </si>
  <si>
    <t>CÓDIGO RUBRO</t>
  </si>
  <si>
    <t>DENOMINACIÓN RUBRO</t>
  </si>
  <si>
    <t>PROYECTO DE INVERSIÓN</t>
  </si>
  <si>
    <t>FECHA SUSCRIPCIÓN PRÓRROGA</t>
  </si>
  <si>
    <t>FECHA INICIO DE LA PRÓRROGA (Día siguiente a la terminación del contrato principal o ultima prórroga.</t>
  </si>
  <si>
    <t>PLAZO PRÓRROGA
DÍAS</t>
  </si>
  <si>
    <t>No.</t>
  </si>
  <si>
    <t>RUBRO</t>
  </si>
  <si>
    <t>DE TERMINACIÓN</t>
  </si>
  <si>
    <t>DE LIQUIDACIÓN</t>
  </si>
  <si>
    <t>ENERO</t>
  </si>
  <si>
    <t>CB SASI 051 2015</t>
  </si>
  <si>
    <t>Adición No. 1 Contrato 64 de  2015 con INDUSTRIA COLOMBIANA DE CONFECCIONES Y DOTACIONES HS SAS</t>
  </si>
  <si>
    <t>Adición No. 1 Contrato 64 de  2015, objeto: Suministro y canje de bonos personalizados redimibles única y exclusivamente para la dotación de vestido y calzado para las funcionarias y funcionarios de la Contraloría de Bogotá</t>
  </si>
  <si>
    <t>15 15-Selección Abreviada - Subasta Inversa</t>
  </si>
  <si>
    <t xml:space="preserve">42 42-Suministro de Bienes en general </t>
  </si>
  <si>
    <t>INDUSTRIA COLOMBIANA DE CONFECCIONES Y DOTACIONES HS SAS</t>
  </si>
  <si>
    <t>Carrera 69 B No 100-67</t>
  </si>
  <si>
    <t>271 4200</t>
  </si>
  <si>
    <t>25 25-Sociedad por Acciones Simplificadas - SAS</t>
  </si>
  <si>
    <t xml:space="preserve">53101900 Traje
531016 Faldas y blusas (camisas para
hombre)
531116 Zapato
531025 Accesorios de
vestir (corbata)
</t>
  </si>
  <si>
    <t>NA</t>
  </si>
  <si>
    <t>2 2-Funcionamiento</t>
  </si>
  <si>
    <t>Recursos del Distrito (Transferencia)</t>
  </si>
  <si>
    <t>Seguros del Estado
No. 1444-101076158
del 22-01-2016</t>
  </si>
  <si>
    <t>NA ADICIÓN</t>
  </si>
  <si>
    <t>SUBDIRECTORA DE BIENESTAR SOCIAL</t>
  </si>
  <si>
    <t>GLORIA ALEXANDRA MORENO BRICEÑO</t>
  </si>
  <si>
    <t>51.898.556 </t>
  </si>
  <si>
    <t>DAVID ARENAS</t>
  </si>
  <si>
    <t xml:space="preserve">CB-CD-76-2015
</t>
  </si>
  <si>
    <t>Adición y Prórroga contrato 56 de 2015 con JAVIER ENRIQUE PAIPILLA ARANGO</t>
  </si>
  <si>
    <t>Adición y Prórroga contrato 56 de 2015, objeto: Prestar los servicios de apoyo a la Contraloría de Bogotá, D.C. en aspectos relacionados con la organización y manejo de bienes muebles y fungibles de acuerdo a los establecido en los procesos y procedimientos de recursos físicos de la Entidad.</t>
  </si>
  <si>
    <t>12 12-Contratación Directa (Ley 1150 de 2007)</t>
  </si>
  <si>
    <t xml:space="preserve">31 31-Servicios Profesionales </t>
  </si>
  <si>
    <t>6 6: Prestación de servicios</t>
  </si>
  <si>
    <t>JAVIER ENRIQUE PAIPILLA ARANGO</t>
  </si>
  <si>
    <t>CARRERA 65 # 79A-80</t>
  </si>
  <si>
    <t>3104867362
Nacimiento: Bogotá
Fecha:06-03-1993
EPS: Salud Total
AFP: Protección</t>
  </si>
  <si>
    <t>j.vi.er93@gmail.com</t>
  </si>
  <si>
    <t>26 26-Persona Natural</t>
  </si>
  <si>
    <t>80111601 Asistencia de oficina o administrativa temporal</t>
  </si>
  <si>
    <t>Remuneración servicios Técnicos</t>
  </si>
  <si>
    <t>Liberty Seguros S.A
2513636 del 25-01-2016</t>
  </si>
  <si>
    <t>SUBDIRECTOR DE RECURSOS MATERIALES</t>
  </si>
  <si>
    <t>MARIA CAMILA TORRES</t>
  </si>
  <si>
    <t>CB-CD-79-2015</t>
  </si>
  <si>
    <t>Adición y prórroga contrato 60 de 2015 con FABIO ENRIQUE SIERRA FLOREZ</t>
  </si>
  <si>
    <t>Adición y prórroga contrato 60 de 2015, objeto: 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</si>
  <si>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</si>
  <si>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 xml:space="preserve">Cra. 72 Bis No. 25B-50
</t>
  </si>
  <si>
    <t>3212320339
Nació. Bogotá, Fecha: 25-07-1954
EPS: Sanitas EPS.
AFP: Colpensiones</t>
  </si>
  <si>
    <t>contratos.contraloriabogota.gov.co</t>
  </si>
  <si>
    <t xml:space="preserve">80101509 Servicios de
,.asesoramiento
para asuntos
gubernamentales
y de relaciones
 comunitarias. </t>
  </si>
  <si>
    <t>Seguros del Estado
1744101127167 del 21-01-2016</t>
  </si>
  <si>
    <t>DIRECTOR DE PARTICIPACIÓN CIUDADANA Y DESARROLLO LOCAL</t>
  </si>
  <si>
    <t>GABRIEL ALEJANDRO GUZMÁN USECHE</t>
  </si>
  <si>
    <t>DIRECCIÓN DE PARTICIPACIÓN CIUDADANA Y DESARROLLO LOCAL</t>
  </si>
  <si>
    <t>BISMAR LONDOÑO</t>
  </si>
  <si>
    <t>CB-CD-76-2015</t>
  </si>
  <si>
    <t>Adición No. 1  y pórroga No. 1 Contrato 59 de 2015 con CARLOS ANDRES CORTES BARRIOS</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</si>
  <si>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</si>
  <si>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</si>
  <si>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Calle 137 No. 91-40 Int. 7 Apto 503</t>
  </si>
  <si>
    <t>3123795493
Nacimiento: Bogotá, 
Fecha: 05-08-1977
EPS: Sanitas
AFP: Porvenir</t>
  </si>
  <si>
    <t>andresco4@gmail.com</t>
  </si>
  <si>
    <t>80161506 Servicios de archivo de datos</t>
  </si>
  <si>
    <t>3110204</t>
  </si>
  <si>
    <t>Seguros del Estado
1744101127159 del 22-01-2016</t>
  </si>
  <si>
    <t>ADICIONES A CONTRATOS 2016</t>
  </si>
  <si>
    <t>Impuestos.Tasas.Contribuciones. Derechos y Multas</t>
  </si>
  <si>
    <t>Cumplimiento de la normatividad  establecida en el Decreto 1978 de 1989 reglamentario de la Ley 70 de 1988 y contribuir al bienestar de los funcionarios de la Contraloría de Bogotá.</t>
  </si>
  <si>
    <t>3120210</t>
  </si>
  <si>
    <t>Memorando 3-2016-00574 del 14-01-2016.
Memorando 3-2016-05167 del 01-03-2016</t>
  </si>
  <si>
    <t>CB-LP-15-2015</t>
  </si>
  <si>
    <t>Adición 3 y prórroga 1 contrato 36 de 2015 con VIGIAS DE COLOMBIA S.R.L. LTDA</t>
  </si>
  <si>
    <t>Adición y prórroga contrato 36 de 2015 con VIGIAS DE COLOMBIA S.R.L. LTDA Objeto: 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</si>
  <si>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4 4-Proceso Licitatorio</t>
  </si>
  <si>
    <t>VIGIAS DE COLOMBIA S.R.L. LTDA</t>
  </si>
  <si>
    <t>Carrera 19 No. 166-34</t>
  </si>
  <si>
    <t>6 6-Sociedad Ltda.</t>
  </si>
  <si>
    <t>92121500 Servicios de
guardas de seguridad
92121700  Servicios de
sistemas de seguridad</t>
  </si>
  <si>
    <t>Seguros del Estado (Póliza Cumplimiento)
Nº 11-44-101068978
del 18-02-2016.
Seguros del Estado (Póliza Responsabilidad Civil)
No. 1040101016082
del 18-02-2016.</t>
  </si>
  <si>
    <t>SUBDIRECTOR DE SERVICIOS GENERALES</t>
  </si>
  <si>
    <t>GUSTAVO FRANCISCO MONZÓN GARZÓN</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</si>
  <si>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</si>
  <si>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</si>
  <si>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</si>
  <si>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</si>
  <si>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</si>
  <si>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</si>
  <si>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</si>
  <si>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JAIRO CARRILLO TORRES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</si>
  <si>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</si>
  <si>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Memorando del 29-01-2016.
Contato 5 del 17-02-2016 con AMAIDA PALACIOS JAIMES</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</si>
  <si>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</si>
  <si>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</si>
  <si>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</si>
  <si>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</si>
  <si>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</si>
  <si>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</si>
  <si>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Contratar los servicios profesionales de SGS COLOMBIA S.A. ente certificador para una visita, de seguimiento del Sistema de Gestión de Calidad - SGC-, bajo las normas técnicas NTC ISO 9001:2008 y NTCGP 1000:2009.</t>
  </si>
  <si>
    <t>Memorando 3-2016-0922 del 18-01-2016.
Contato 8 del 17-02-2016 con SGS COLOMBIA S.A.</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</si>
  <si>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</si>
  <si>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</si>
  <si>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</si>
  <si>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</si>
  <si>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</si>
  <si>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</si>
  <si>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</si>
  <si>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</si>
  <si>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Memorando 3-2015-26853 del 29-12-2015. 
Contaro 11 del 22-02-2016 con PUBLICACIONES SEMANA S.A</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</si>
  <si>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</si>
  <si>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</si>
  <si>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</si>
  <si>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</si>
  <si>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</si>
  <si>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</si>
  <si>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</si>
  <si>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Contyrato 16 del 26-02-2016 con ANYI TATIANA FORERO MARTIN</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</si>
  <si>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</si>
  <si>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</si>
  <si>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</si>
  <si>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</si>
  <si>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</si>
  <si>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META 2
Adquisición e instalación de sistema de aire acondicionado In Row para Datacenter.</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</si>
  <si>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</si>
  <si>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FEBRERO</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</si>
  <si>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</si>
  <si>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5. Desarrollar 7 Actividades y/o estrategias institucionales e interinstitucionales en el marco del Plan Anticorrupcion de la Contraloría de Bogotá. (Logística de eventos)</t>
  </si>
  <si>
    <t>Prestar los servicios profesionales a la Dirección de Hábitat y Ambiente de la Controlaría de Bogotá, D.C., en desarrollo de los temas técnicos ambientales relacionados con el proceso auditor en cumplimiento del PAD 2016.</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</si>
  <si>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</si>
  <si>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Prestación del servicio de área protegida de las urgencias y emergencias médicas las venticuatro (24) horas durante la vigencia del contrato en las diferentes sedes de la Contraloría de Bogotá, para funcionarios, usuarios, proveedores y visitantes de la Entidad.</t>
  </si>
  <si>
    <t>VALOR  ($)
PRESUPUESTO 
VIGENCIA 2016
Decreto 533 del 15-12- 2015</t>
  </si>
  <si>
    <t xml:space="preserve">VALOR ($)
PRESUPUESTADO POR LAS DEPENDENCIAS SOLICITANTES </t>
  </si>
  <si>
    <t xml:space="preserve">VALOR 
CONTRATADO 
</t>
  </si>
  <si>
    <t xml:space="preserve">ADICIONES A CONTRATOS
</t>
  </si>
  <si>
    <t>Adición suscrita</t>
  </si>
  <si>
    <t>Memorando del 02-03-2016.
Adición 1 y Prórroga 1 al contrato 118 del 2015, con  MARÍA CATALINA SÁENZ HIGUERA</t>
  </si>
  <si>
    <t>MARZO</t>
  </si>
  <si>
    <t>CB-CD-140-2015</t>
  </si>
  <si>
    <t>Adición 1 y Prórroga 1 al contrato 118 del 2015, con  MARÍA CATALINA SÁENZ HIGUERA</t>
  </si>
  <si>
    <t>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</si>
  <si>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MARÍA CATALINA SÁENZ HIGUERA</t>
  </si>
  <si>
    <t>Calle 163B No. 50-32 Interior 4 Apto 216 La Estancia 1</t>
  </si>
  <si>
    <t>3138284263
Nacimiento: 19-09-1984
Tunja (Boyacà)
AFP: Protección
Salud:  Café Salud.
Abogado</t>
  </si>
  <si>
    <t>catalinasaenzh@hotmail.com</t>
  </si>
  <si>
    <t>26 26-Persona Natural con establecimiento de comercio</t>
  </si>
  <si>
    <t>1 1 -Inversión</t>
  </si>
  <si>
    <t>Liberty Seguros S.A No. 2597114 del 03-08-2016</t>
  </si>
  <si>
    <t>CB-CD-56-2015</t>
  </si>
  <si>
    <t>Adición y prórroga al contrato 41 de 2015 con VANDERLEY CHAUCANAS CASTAÑEDA</t>
  </si>
  <si>
    <t>Adición y prórroga al contrato 41 de 2015 con VANDERLEY CHAUCANAS CASTAÑEDA, objeto: Prestar servicio de apoyo a la Contraloría en aspectos relacionados con la planeación, organización, desarrollo y seguimiento de los procesos y procedimientos del Almacén General.</t>
  </si>
  <si>
    <t>VANDERLEY CHAUCANAS CASTAÑEDA</t>
  </si>
  <si>
    <t>Cra. 90 A No.4-40 Casa 55</t>
  </si>
  <si>
    <t>3144422038
Nacimiento: 23-08-1976
Bogotá.
Ocupación: Auxiliar administrativo y afines.
EPS: EPS Sánitas 
AFP: Colfondos S.A
Mail: chauca1@live.com</t>
  </si>
  <si>
    <t>chauca1@live.com</t>
  </si>
  <si>
    <t>Aseguradora Solidaria de Colombia
35047994000003585 del XX</t>
  </si>
  <si>
    <t>Memorando  3-2016-04135 del 18-02-2016.
Contrato 20 del 08-03-2016 con CAROLINA FERNANDA GARROTE WILCHES</t>
  </si>
  <si>
    <t>Memorando del 08-02-2016.
Contrato 20 del 10-03-2016 con HEDDER ALEJANDRO VALLEJO FRANCO</t>
  </si>
  <si>
    <t>Memorando  3-2016-02627 del 5-02-2016.
Contrato 21 del 15-03-2016 con EMPRESA DE MEDICINA INTEGRAL GRUPO EMI S.A.</t>
  </si>
  <si>
    <t>Contratar la preproducción, producción y posproducción de dos videos institucionales de 30 seg  en  HD y 20 copias en formato DVD, para la Agencia Nacional de Televisión (ANTV)</t>
  </si>
  <si>
    <t>Elaboración de piezas comunicacionales (3 módulos informativos, 10 pendones, 200 cartillas institucionales, 1000 separadores de libros, 1500 stickers y 1500 cuadernos)</t>
  </si>
  <si>
    <t xml:space="preserve">META 5.
Adición 1 y prórroga 1 al Contrato 062 de 2015 con Areas Verdes Ltda. Objeto: Contratar la prestación del servicio de mantenimiento de material vegetal para la Contraloría de Bogotá.
</t>
  </si>
  <si>
    <t>Prestación de servicios especializado para la realización de tres (3) caminatas ecológicas, cada una con grupos de 52 personas para un total de 156 personas, (servidores y familias) de la Contraloría de Bogotá,D.C.</t>
  </si>
  <si>
    <t>Memorando 3-2016-07463 del 30-03-2016</t>
  </si>
  <si>
    <t xml:space="preserve">Prestación de servicios para el desarrollo de (4) jornadas de intervención en clima organizacional con la finalidad de fortalecer el ambiente laboral y la gestión institucional en los funcionarios de la Contraloría de Bogotá. </t>
  </si>
  <si>
    <t>Mìnima cuantía</t>
  </si>
  <si>
    <t>Contratar la adquisición de dos(2) sillas de evacuación por escaleras para personas con movilidad reducida</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</si>
  <si>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</si>
  <si>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Se requiere contratar el programa del sistema integrado de  conservación para Archivo Documental.</t>
  </si>
  <si>
    <t>META 7.
Programa de capacitación Decreto 1080 de 2015 y Ley 594 de 2000</t>
  </si>
  <si>
    <t>Se requiere contratar el programa de capacitación en el Decreto 1080 de 2015 y Ley 594 de 2000.</t>
  </si>
  <si>
    <t>META 2
Adquisición de 1.000 Licencias de uso por un (1) año de Microsoft Office 365 Enterprise en el Plan -E1</t>
  </si>
  <si>
    <t>Selección Abreviada Acuerdo Marco de Precios</t>
  </si>
  <si>
    <t>CB-SASI-130-2015</t>
  </si>
  <si>
    <t>Adición 1 y Prórroga 1 al  Contrato 125 de 2015 con UNION TEMPORAL CONTRALORIA 130-2015</t>
  </si>
  <si>
    <t>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</si>
  <si>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t>
  </si>
  <si>
    <t xml:space="preserve">121 121-Compraventa (Bienes Muebles) </t>
  </si>
  <si>
    <t>UNION TEMPORAL CONTRALORIA 130-2015</t>
  </si>
  <si>
    <t>Calle 59ª No. 5-53 oficina 206</t>
  </si>
  <si>
    <t>1 1-Unión Temporal</t>
  </si>
  <si>
    <t>52161500 Equipos audiovisuales
45111800 Equipos de presentación
de video y de mezcla de
video y sonido, hardware
y controladores
45111700 Equipos de composición
y presentación de sonido,
hardware y controladores
45111600 Proyectores y
suministros</t>
  </si>
  <si>
    <t>Confianza
No. 24 GU053361 del XX</t>
  </si>
  <si>
    <t>DIRECTORA DE TECNOLOGÍAS DE LA INFORMACIÓN Y LAS COMUNICACIONES</t>
  </si>
  <si>
    <t>Se requiere adquisición de Equipos Tecnológicos para dotar las salas de Capacitación y Sala Contralores del Piso 9o.</t>
  </si>
  <si>
    <t>3120212</t>
  </si>
  <si>
    <t>En revisión de estudio previo</t>
  </si>
  <si>
    <t>Se devolvió para ajustes en el Anexo 3 y Estudios Previos, de acuerdo a la normatividad vigente. 29 de marzo de 2016.</t>
  </si>
  <si>
    <t>+</t>
  </si>
  <si>
    <t xml:space="preserve">AVANCE CUMPLIMIENTO EJECUCION PLAN DE ADQUISICIONES
</t>
  </si>
  <si>
    <t>Prestación de servicios para el desarrollo de las actividades que con llevan la aplicabilidad del "Plan Institucional de Seguridad Vial" -PlSV.</t>
  </si>
  <si>
    <t>Memorando 3-2016-07738 del 01-04-2016</t>
  </si>
  <si>
    <t>En elaboración de Estudio Previo</t>
  </si>
  <si>
    <t>Adquisición e instalación de la señalización y elementos de seguridad industrial para las cinco (5) sedes de la Contraloría de  Bogotá, D.C.</t>
  </si>
  <si>
    <t>Prestación del servicio de admisión, tratamiento, curso y entrega de correo certificado a nivel urbano, nacional e internacional de las diferentes comunicaciones generadas por las  dependencias y direcciones de la Contraloria de Bogotá,D.C.</t>
  </si>
  <si>
    <t>Prestar los servicios para la realización de exámenes de medicina preventiva para  los servidores públicos de la Contraloría de Bogotá, D,C., de conformidad con las especificaciones técnicas.</t>
  </si>
  <si>
    <t>Memorando: 3-2016-07805 del 01-04-2016</t>
  </si>
  <si>
    <t>Mantenimiento preventivo y correctivo integral con el suministro de repuestos para las diferentes "UPS" y la planta eléctrica de la Contraloría de Bogotá.</t>
  </si>
  <si>
    <t>Adquisición de kit de carretera y botiquines con sus respectivos elementos para dotar el parque automotor de propiedad de  la Contraloría de Bogotá y/o de los que llegare a ser legalmente responsable.</t>
  </si>
  <si>
    <t>Recursos disponibles de la contratación realizada</t>
  </si>
  <si>
    <t xml:space="preserve">Se hace necesario contratar los servicios de profesor de canto para fortalecer las actividades sociales y culturales para que representen a la entidad en muestras culturales distritales. </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</si>
  <si>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</si>
  <si>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Prestación de servicios </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</si>
  <si>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</si>
  <si>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 Menor cuantía</t>
  </si>
  <si>
    <t>El 30 de Marzo de 2016 se suscribió la prórroga No. 1  al Contrato 95 de 2015 con SOCIEDAD HOTELERA TEQUENDAMA S.A., por 5 meses y fecha de terminación  30 de agosto de 2016.  (Nota:  Para esta meta existen recursos de reserva presupuestal vigencia 2015, por valor de $19.654.946).
La contratación de la vigencia 2016 se encuentra en témino para iniciar el nuevo proceso, con el fin de contratar la  prestación del servicio para el apoyo logístico requerido. Recursos asignados vigencia 2016: $64.000.000.</t>
  </si>
  <si>
    <t>80141902 Reuniones y
Eventos
80161502  Servicio de
Planificación de
Reuniones
90111601  Centros de
Conferencias
90111603 Sala de reuniones o banquetes
90111803 Suites</t>
  </si>
  <si>
    <t>Contratar la compra de elementos de protección personal para los servidores públicos de la Contraloría de Bogotá.</t>
  </si>
  <si>
    <t>Radicación necesidad: Memorando del 08-02-2016.
Contrato 23 del 01-04-2016 con HILDA MARÍA BARRAGÁN APONTE</t>
  </si>
  <si>
    <t>Memorando  3-2016-08783 del 12-04-2016</t>
  </si>
  <si>
    <t xml:space="preserve">
CONSOLIDADO REPORTE DE NECESIDADES PARA ADQUISICIÓN DE BIENES, SERVICIOS Y OBRAS, VIGENCIA 2016
DIRECCIÓN ADMINISTRATIVA Y FINANCIERA - SUBDIRECCIÓN DE CONTRATACIÓN</t>
  </si>
  <si>
    <t>Realización de Diplomados, cursos presenciales o cursos virtuales, en diverso temas relacionados con los Procesos Misionales de la Entidad, tales como Estudios de Economía y Política Pública, Control y Vigilancia a la Gestión Fiscal y Responsabilidad Fiscal y Jurisdicción Coactiva. Impartir capacitaciones en temas de Normas Técnicas de Calidad ISO 9001, GP 1000, 14000, entre otras.</t>
  </si>
  <si>
    <t>72121103 Servicios de renovación y reparación de edificios comerciales y de oficinas</t>
  </si>
  <si>
    <t>Selección abreviada menor cuantía</t>
  </si>
  <si>
    <t xml:space="preserve">53102704 Uniformes institucionales para la preparación de alimentos y servicios.
53111602 Zapatos para mujer.
46181604 Botas de seguridad. 
</t>
  </si>
  <si>
    <t>53101604 Camisas y blusas para mujer
53101904 Trajes para mujer.
53101902 Trajes para hombre.
53101602 Camisas para hombre.
53102502 Corbatas o pañoletas o bufanda.
53111602 Zapatos para mujer
53111601 Zapatos para hombre.</t>
  </si>
  <si>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</si>
  <si>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r>
      <rPr>
        <b/>
        <sz val="10"/>
        <rFont val="Arial"/>
        <family val="2"/>
      </rPr>
      <t>META 4</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</si>
  <si>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Prestación de servicios profesionales para la capacitación de funcionarios de la Contraloría de Bogotá, D.C., mediante un curso de normas contables NIIFS y NIICS.</t>
  </si>
  <si>
    <t xml:space="preserve">93141701
Organización de eventos culturales
</t>
  </si>
  <si>
    <t>Memorando: 3-2016-09470 del 20-04-2016</t>
  </si>
  <si>
    <t>Memorando: 3-2016-09521 del 20-04-2016</t>
  </si>
  <si>
    <t>Se esTá a la espera de los resultados de la convocatoria DG-0003 de 2016 con el SENA, para determinar si se adelanta el proceso contractual.</t>
  </si>
  <si>
    <t>55121904
Carteleras</t>
  </si>
  <si>
    <t>Memorando 3-2014604140 del 18-02-2016.
Devuelto para ajustes 29-03-2016.
Reenviado: memorando 3-2016-07996 del 05-04-2016</t>
  </si>
  <si>
    <t>Memorando 3-2016-06416 del 14-03-2016.
Se solicitará levantamiento presupuestal de $4.500.000 par un total de $22.500.000 en el rubro Compra de Equipo.</t>
  </si>
  <si>
    <t>Adquirir dos cámaras fotográficas, micrófonos de acuerdo a las especificaciones técnicas establecidas por la Contraloría de Bogotá.</t>
  </si>
  <si>
    <t>Cámaras digitales
45121506 Cámaras de video conferencia
Cámaras grabadoras o video cámaras digitales
45121601 Flash o iluminación para cámaras</t>
  </si>
  <si>
    <t>Memorando 3-2016-07831 del 01-04-2016.
Devuelto para ajustes con memorando 3-2016-09251 del 18-04-2016.
Reenviado Memorando 3-2016-09352 del 19-04-2016.</t>
  </si>
  <si>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</si>
  <si>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META 2
Contratación de servicios de desarrollo, matenimiento y soporte de los aplicativos PERNO-PREDIS-PAC-LIMAY - SAE-SAI de SI-CAPITAL.</t>
  </si>
  <si>
    <t>META 2
Adquisición de una solución de hardware y Software para la  Edición y Producción de Videos Institucionales</t>
  </si>
  <si>
    <t>META 5.
Prestación del servicio de recolección, manejo, transporte y disposición final de los residuos peligrosos - tóneres, luminarias y envases contaminados - generados por la Contraloría de Bogotá.</t>
  </si>
  <si>
    <t>Memorando 3-2016-05765 del 07-03-2016. 
Adición 1 y Prórroga 1 al  Contrato 125 de 2015 con UNION TEMPORAL CONTRALORIA 130-2015, suscrita el 07-03-2016</t>
  </si>
  <si>
    <t>Memorando 3-2016-08946 del 13-04-2016. Aprobado Junta de Compras del 18-04-2016.</t>
  </si>
  <si>
    <t>ABRIL</t>
  </si>
  <si>
    <t>CB-PMINC-57-2015</t>
  </si>
  <si>
    <t>Adición 2 y prórroga al contrato 62 de 2015 con AREAS VERDES LTDA</t>
  </si>
  <si>
    <t>Adición 2 y prórroga al contrato 62 de 2015 con AREAS VERDES LTDA, Objeto: Contratar la prestación del servicio de mantenimiento, diseño, suministro e instalación de material vegetal para la Contraloría de Bogotá D.C.</t>
  </si>
  <si>
    <t>14 14-Selección Abreviada - 10% Menor Cuantía</t>
  </si>
  <si>
    <t>ÁREAS VERDES LTDA</t>
  </si>
  <si>
    <t>Cr 28 # 86-55 OF 204 IN 8</t>
  </si>
  <si>
    <t>70111500  Plantas y árboles ornamentales</t>
  </si>
  <si>
    <t>Seguros del Estado
No. 2144-101198155
del XXX</t>
  </si>
  <si>
    <t>BISMAR</t>
  </si>
  <si>
    <t>Adición 2 al  Contrato 125 de 2015 con UNION TEMPORAL CONTRALORIA 130-2015</t>
  </si>
  <si>
    <t>Adición 2 y prórroga 2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t>
  </si>
  <si>
    <t>Confianza
No. 24 GU053361 del XXX</t>
  </si>
  <si>
    <t>Orden de compra 3215 Colombia Compra Eficiente</t>
  </si>
  <si>
    <t>Adición 1 al contrato 92 de 2015 con ETB</t>
  </si>
  <si>
    <t>Adición 1 al contrato 92 de 2015 con ETB, Objeto: Contratar los Servicios Integrales de Conectividad requeridos por la Contraloría de Bogotá D.C.</t>
  </si>
  <si>
    <t>Selección Abreviada por Acuerdo Marco de Precios</t>
  </si>
  <si>
    <t>Empresa de Telecomunicaciones de Bogotá - ETB S.A. ESP</t>
  </si>
  <si>
    <t>Carrera 8ª No. 20-56, Bogotá</t>
  </si>
  <si>
    <t>5 5-Sociedad Anónima</t>
  </si>
  <si>
    <t xml:space="preserve">811120 Servicios de
datos
811121 Servicios de
internet
</t>
  </si>
  <si>
    <t>Entregadas por el Proveedor ETB dentro de la operación principal del Acuerdo Marco de Precios.</t>
  </si>
  <si>
    <t>NA 
ACUERDO MARCO DE PRECIOS</t>
  </si>
  <si>
    <t>Radicación necesidad: Memorando del 08-02-2016.
Contrato 25 del 05 de abril de 2015 con IGNACIO MANUEL EPINAYU PUSHAINA</t>
  </si>
  <si>
    <t xml:space="preserve">Contratar la prestación de servicios para la ejecución de actividades campestres recreativas con ocasión a la celebración del día del niño y vacaciones recreativas en junio y diciembre.
</t>
  </si>
  <si>
    <t>Memorando 3-2016-03974 del 17-02-2016
Contrato 27 del 18-04-2016 con AMBIENTE Y SOLUCIONES SAS</t>
  </si>
  <si>
    <t>Memorando 3-2016-02755 del 8-02-2016
Contrato 26 del 18-04-2016 con ROYAL PARK LTDA</t>
  </si>
  <si>
    <t>Memorando 3-2015-25728 del 09-12-2015 
Contrato 28 del 22-04-2016  con ESTACIÓN DE SERVICIO CARRERA 50 S.A.S</t>
  </si>
  <si>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</si>
  <si>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</si>
  <si>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</si>
  <si>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t>PENDIENTE HASTA AGOTAR RECURSOS DEL ANTERIOR CONTRATO</t>
  </si>
  <si>
    <r>
      <rPr>
        <b/>
        <sz val="10"/>
        <rFont val="Arial"/>
        <family val="2"/>
      </rPr>
      <t>80161506</t>
    </r>
    <r>
      <rPr>
        <sz val="10"/>
        <rFont val="Arial"/>
        <family val="2"/>
      </rPr>
      <t xml:space="preserve"> Servicios de
Archivo de
Datos</t>
    </r>
  </si>
  <si>
    <t>Radicación Necesidad: 11-04-2016.
Contrato 30 del 29-04-2016 con CECILIA CHÁVEZ ROMERO</t>
  </si>
  <si>
    <t>Memorando solicitando adición y prórroga de fecha 30-03-2016.
Adición 2 y prórroga al contrato 62 de 2015 con AREAS VERDES LTDA</t>
  </si>
  <si>
    <t>META 2: 
Adición 1 al contrato 92 de 2015 con ETB, Objeto: Contratar los Servicios Integrales de Conectividad requeridos por la Contraloría de Bogotá D.c.
Motivo de la adición: Traslado canales de San Cayetano.</t>
  </si>
  <si>
    <t>Memorando 3-2016-07357 del 29-03-2016.
Memorando 3-2016-08227 del 07-04-2016</t>
  </si>
  <si>
    <t>MÓNICA MARCELA QUINTERO GIRALDO, Jefe Oficina Asesora de Comunicaciones
Ejerce la Supervisión.</t>
  </si>
  <si>
    <t>En revisión de la necesidad por la Dirección TIC</t>
  </si>
  <si>
    <t>40101701 Aires acondicionados</t>
  </si>
  <si>
    <t xml:space="preserve">43232103 Software de creación y edición de video.
43222619 Equipo de video de red.
</t>
  </si>
  <si>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</si>
  <si>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r>
      <t xml:space="preserve">Abril-2016:Se </t>
    </r>
    <r>
      <rPr>
        <b/>
        <sz val="10"/>
        <rFont val="Arial"/>
        <family val="2"/>
      </rPr>
      <t>restan</t>
    </r>
    <r>
      <rPr>
        <sz val="10"/>
        <rFont val="Arial"/>
        <family val="2"/>
      </rPr>
      <t xml:space="preserve"> 71.000.000 para proceso correo en la Nube
Se debe contar con un equipo que soporte en el datacenter de la entidad las condiciones de temperatura que se requieren para garantizar la funcionalidad de los equipos de plataforma tecnológica que se encuentran instalados.</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</si>
  <si>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</si>
  <si>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r>
      <rPr>
        <b/>
        <sz val="10"/>
        <rFont val="Arial"/>
        <family val="2"/>
      </rPr>
      <t xml:space="preserve">Abril-2016: </t>
    </r>
    <r>
      <rPr>
        <sz val="10"/>
        <rFont val="Arial"/>
        <family val="2"/>
      </rPr>
      <t xml:space="preserve">Se restan 29.565.801 para Macroproyectos y 5.000.000 para Adición de ETB ctro 125-2015 
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</si>
  <si>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$1.931.400 y $1.500.000 para adicion contrato 125-2015 de Tableros Interactivos.  : Se </t>
    </r>
    <r>
      <rPr>
        <b/>
        <sz val="10"/>
        <rFont val="Arial"/>
        <family val="2"/>
      </rPr>
      <t>restan</t>
    </r>
    <r>
      <rPr>
        <sz val="10"/>
        <rFont val="Arial"/>
        <family val="2"/>
      </rPr>
      <t xml:space="preserve"> 30.000.000 para compra equipos de Oficina Comunicaciones 
Se requiere Renovación Licenciamiento Autocad y Suit de Adobe ya que este se requiere realizar anualmente para garantizar la disponibilidad de estas herramientas para los usuarios de Comunicaciones, Bienestar y Grupos de Auditoria relacionados con obras civiles.</t>
    </r>
  </si>
  <si>
    <t xml:space="preserve">Memorando 3-2016-05765 del 07-03-2016.
Adición 2 del 07-04-2016  al  Contrato 125 de 2015 con UNION TEMPORAL CONTRALORIA 130-2015 </t>
  </si>
  <si>
    <t>Memorando solicitando 
Adición fecha 19-02-2016. 
Compra APROBADA por SECOP el 22 de Abril/2016</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</si>
  <si>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</si>
  <si>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TOTAL META 4 PROY 770 SIN SUSPENSIÓN</t>
  </si>
  <si>
    <t>Nota 3: El valor del Plan Anual de Adquisiciones será susceptible de modificación en la medida que surjan nuevas necesidades que no se tenían previstas para la vigencia.</t>
  </si>
  <si>
    <t>Nota 4:  El valor contratado de inversión, incluye las adiciones a contratos</t>
  </si>
  <si>
    <t>TOTALES</t>
  </si>
  <si>
    <t>Memorando radicado 21-04-2016</t>
  </si>
  <si>
    <t>Adquisición de  carteleras para todas las Sedes de la  Contraloría de Bogotá.  Memorando radicado 21-04-2016</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</si>
  <si>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</si>
  <si>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</si>
  <si>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</si>
  <si>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</si>
  <si>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</si>
  <si>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 xml:space="preserve">2. Implementar el 100% de las soluciones tecnológicas que involucran los componentes de hardware, software y comunicaciones  para el fortalecimiento de las TIC´s en la Contraloría de Bogotá. 
Responsable: Adriana del Pilar Guerra Martinez - Directora TIC </t>
  </si>
  <si>
    <r>
      <rPr>
        <b/>
        <sz val="10"/>
        <rFont val="Arial"/>
        <family val="2"/>
      </rPr>
      <t xml:space="preserve"> </t>
    </r>
    <r>
      <rPr>
        <sz val="10"/>
        <rFont val="Arial"/>
        <family val="2"/>
      </rPr>
      <t xml:space="preserve">Se hace modificación de tiempo y cantidad de ingenieros.  Se contratara cuatro (4) Ingenieros para apoyo de SI CAPITAL .  (3) ingenieros conforme a los contratos de apoyo que se tenían programados para los Módulos de PERNO-FINANCIEROS E INVENTARIOS.  (1) Ingeniero como itegrador del proyecto </t>
    </r>
    <r>
      <rPr>
        <b/>
        <sz val="10"/>
        <rFont val="Arial"/>
        <family val="2"/>
      </rPr>
      <t xml:space="preserve">NIIF.  </t>
    </r>
    <r>
      <rPr>
        <sz val="10"/>
        <rFont val="Arial"/>
        <family val="2"/>
      </rPr>
      <t>Los 4 contratos a un término de seis (6) meses.  Se dejan recursos para Adiciones con la autorización del nuevo contralor
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r>
  </si>
  <si>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</si>
  <si>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</si>
  <si>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81112218
81112205</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</si>
  <si>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</si>
  <si>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</si>
  <si>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 xml:space="preserve">Radicacion de necesidad </t>
  </si>
  <si>
    <t>8. Implementar NICSP 100%Nuevo marco normativo contable bajo normas internacionales de contabilidad del sector público - NICSP</t>
  </si>
  <si>
    <t xml:space="preserve">META 5  PROYECTO 770: Desarrollar 3 estrategias y/o actividades   institucionales e interinstitucionales en el marco del Plan Anticorrupción de la Contraloría de Bogotá 
Objeto del contrato 
Prestación de servicios para la organización, administración y ejecución de acciones logísticas para la realización de eventos institucionales e interinstitucionales requeridos por la Contraloría de Bogotá D.C.
</t>
  </si>
  <si>
    <t>Radicación necesidad: Memorando 3-2015-25467 del 04-12-2015
Devuelto para ajustes con memorando 3-2016-00473 del 13-01-2016
Reenviado Memorando   3-2016-04715 del 25-02-2016.
Radicacion de necesidad, de acuerdo al levantamiento de la suspension presupuestal: memorando 3-2016-12218 de 18 de mayo de 2016. 
Elaboración de estudio previo.</t>
  </si>
  <si>
    <t xml:space="preserve">TOTAL METAS 1, 2 Y 3 PROY 770 </t>
  </si>
  <si>
    <t xml:space="preserve">Memorando 3-2015-25467 del 04-12-2015
Devuelto para ajustes con memorando 3-2016-00473 del 13-01-2016
Reenviado Memorando   3-2016-04715 del 25-02-2016.
Memorando 3-2016-12218 de 18-05-2016 se radica necesidad teniendo en cuenta el levantamiento de la suspensión presupuestal. </t>
  </si>
  <si>
    <t xml:space="preserve">CONTRALORA AUXILIAR </t>
  </si>
  <si>
    <t>801015 Servicios consultoria negocios administración corporativa
801016 Gerencia de proyectos
861017 Servicios de capacitación no- cientifica</t>
  </si>
  <si>
    <t xml:space="preserve">CONTRALORA AUXILIAR - SUBDIRECCION DE CAPACITACION - SUBDIRECCION FINANCIERA </t>
  </si>
  <si>
    <t>Radicado el 20 de mayo de 2016 hora 4:19 pm</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</si>
  <si>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</si>
  <si>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r>
      <t xml:space="preserve">META 4 Proyecto 770: Desarrollar y ejecutar estrategias de comunicación.
Contratar  los servicios de diseño, diagramación, impresión y distribución de cuatro (4)  ediciones trimestrales del periódico institucional “Control Capital” (cada edición con un tiraje de 100.000 ejemplares). 
</t>
    </r>
    <r>
      <rPr>
        <b/>
        <sz val="10"/>
        <rFont val="Arial"/>
        <family val="2"/>
      </rPr>
      <t/>
    </r>
  </si>
  <si>
    <r>
      <t xml:space="preserve">META 4 Proyecto 770: Desarrollar y ejecutar estrategias de comunicación.
Elaboración de chaquetas institucionales con la imagen corporativa de la entidad para los funcionarios para impulsar espacios de participación y acercamiento de la ciudadanía al Estado, para proporcionarle información que le sirva de base para que se apropie del control social y coadyuve a lograr la imagen del Ente de Control 
</t>
    </r>
    <r>
      <rPr>
        <b/>
        <sz val="10"/>
        <rFont val="Arial"/>
        <family val="2"/>
      </rPr>
      <t/>
    </r>
  </si>
  <si>
    <t>En estudio previo</t>
  </si>
  <si>
    <t xml:space="preserve">5 dias hábiles </t>
  </si>
  <si>
    <t>Radico necesidad con memorando 3-2016-12615 de 20 de mayo de 2016</t>
  </si>
  <si>
    <t xml:space="preserve">TOTAL META 7 </t>
  </si>
  <si>
    <t xml:space="preserve">TOTAL META 4 </t>
  </si>
  <si>
    <t xml:space="preserve">TOTAL META 5 </t>
  </si>
  <si>
    <t xml:space="preserve">TOTAL META 6 </t>
  </si>
  <si>
    <t xml:space="preserve">META 5.
Adquisición de bolsas biodegradables para residuos ordinarios y residuos reciclables. </t>
  </si>
  <si>
    <t xml:space="preserve">META 5.
Prestación del servicio de diseño  e implementaciòn de un sistema de reutilizaciòn de aguas lluvias en 2 sedes de la Entidad y presentaciòn de alternativas tecnologicas de ahorro de agua en la Contraloìa de Bogotà. </t>
  </si>
  <si>
    <t xml:space="preserve">META 5
Adquisción de vàlvulas ahorradoras para las llaves de las posetas de lavado de la Entidad
</t>
  </si>
  <si>
    <t xml:space="preserve">META 5
Adquisiciòn de luminarias tipo Let para la sustituciòn de las actuales en el pìso 5 de la Sede Principal de la Entidad </t>
  </si>
  <si>
    <t>32</t>
  </si>
  <si>
    <t>Suministro de bonos navideños por un valor de ciento cinco mil pesos ($120.000) cada uno para redimir única y exclusivamente por juguetería y/o ropa infantil para los hijos de los servidores(as) de la Contraloría de Bogotá entre las edades de 0-12 años.</t>
  </si>
  <si>
    <t xml:space="preserve">80131504 Servicios de alojamiento </t>
  </si>
  <si>
    <t>Contratar la prestación de servicios para el alojamiento y alimentación de la delegación que asistirá en representación de la Contraloria de Bogotá, a los Juegos Nacionales del Control Fiscal (Previa invitacón)</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</si>
  <si>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</si>
  <si>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53102900 Prendas deportivas</t>
  </si>
  <si>
    <t xml:space="preserve">Contratar la compra de uniformes deportivos para representar a la Contraloria de Bogotá en los Juegos Nacionales de Control Fiscal </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</si>
  <si>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</si>
  <si>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 xml:space="preserve">Memorando 3-2016-07469 del 30-03-2016
Contrato 31 de 6 de mayo de 2016 con Grupo Laboral Ocupacional SAS </t>
  </si>
  <si>
    <t xml:space="preserve">42192210 Sillas de ruedas </t>
  </si>
  <si>
    <t xml:space="preserve">Adquisicón de dos (2) sillas de ruedas para trasnporte de compañía </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</si>
  <si>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</si>
  <si>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</si>
  <si>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</si>
  <si>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En desarrollo del programa de ahorro y uso eficiente de agua del PIGA y en cumplimiento al Decreto 3102 de 1997 Art 6 y 7 y Resolución 0242 de 2014 Art 13 se hace necesario adquirir válvulas ahorradoras de agua para las posetas de lavado de toda la Entidad.</t>
  </si>
  <si>
    <t>23241615 Grifos</t>
  </si>
  <si>
    <t>39111503 Diodos emisores de luz (Led)</t>
  </si>
  <si>
    <t>En desarrollo del programa de ahorro y uso eficiente de energìa y  atendiendo la necesidad de optimizar el consumo de energía en el piso 5 de la Sede Principal donde se proyecta la instalación del panel solar se hace necesario la sustitución de las luminarias actuales por una tipo led.</t>
  </si>
  <si>
    <t>25172404  Sistema de almacenaje de combustible hibrido                                     121616002                     Catalizadores de combustión</t>
  </si>
  <si>
    <t>En desarrollo del programa de movilidad urbana sostenible del PIGA y en cumplimiento de la Resolución 242 de 2014 Art 13 en cuanto a uso eficiente de los combustibles se hace necesario la implementación de celdas de hidrogeno en los vehiculos de la Entidad.</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</si>
  <si>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</si>
  <si>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</si>
  <si>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 xml:space="preserve">93141701
Organización de eventos culturales
</t>
  </si>
  <si>
    <t xml:space="preserve">Prestar los servicios para el lanzamiento y la implementación del Sistema de Gestión de la Seguridad y Salud en el trabajo de la Contraloria de Bogotá D.C. </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</si>
  <si>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</si>
  <si>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55101515 Material promocional o reportes anuales</t>
  </si>
  <si>
    <t xml:space="preserve">Contratar los servicios de impresión de material promocional del Sistema de Gestión de la Seguridad y Salud en el trabajo de la Contraloria de Bogotá D.C. </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</si>
  <si>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la impresion de las cartillas y otros elemento promocionales</t>
  </si>
  <si>
    <t xml:space="preserve">META 5 
Suministro, instalación y mantenimiento por un año de  de sistemas de celdas de hidrògeno para ahorro de combustible en 9 vehìculos del parque automotor de la Entidad. </t>
  </si>
  <si>
    <t>Memorando 3-2016-07847 del 01-04-2016.
Devuelto para ajustes.
Reenviado: 3-2016-09316 del 18-04-2016
Memorando de radicado de necesidad 3-2016-12849 de 24 de mayo de 2016</t>
  </si>
  <si>
    <t>10 dias habiles</t>
  </si>
  <si>
    <t>5 dias habiles</t>
  </si>
  <si>
    <t>Memorando 3-2016-07847 del 01-04-2016.
Devuelto para ajustes.
Reenviado: 3-2016-09308 del 18-04-2016
Radicado de necesidad 3-2016-12894 de 25 de mayo de 2016</t>
  </si>
  <si>
    <t>1 dias habiles</t>
  </si>
  <si>
    <t>Memorando de radicado de necesidad 3-2016-12746</t>
  </si>
  <si>
    <t>Memorado radicado de necesidad 3-2016-12741</t>
  </si>
  <si>
    <t>Memorando: 3-2016-07461 del 30-03-2016
Devuelto 
Radicado de necesidad 3-2016-12749 de 23 de mayo de 2016</t>
  </si>
  <si>
    <t>ANGELA CONSUELO LAGOS PRIETO ( E)</t>
  </si>
  <si>
    <t>25101500
Vehículos de 
Pasajeros</t>
  </si>
  <si>
    <t xml:space="preserve">META 6
Adquirir seis (6) vehículos por reposición para el ejercicio de la función de vigilancia y control a la gestión fiscal. </t>
  </si>
  <si>
    <t>Se requiere renovar el parque automotor de la Contraloría, para lograr eficiencia en el consumo de combustible y mantenimiento y mejorar el desarrollo de los operativos misionales que se deben cumplir en ejercicio de la labor fiscalizadora de la Entidad.</t>
  </si>
  <si>
    <t>Memorando 3-2016-07847 del 01-04-2016.
Devuelto para ajustes.
Reenviado: 3-2016-09316 del 18-04-2016
Radicado de necesidad 3-2016-12847 de 25-05-2016</t>
  </si>
  <si>
    <t>Contratacion Directa</t>
  </si>
  <si>
    <t>Teniendo en  cuenta que las sedes externas estan siendo remodeladas y que serán entregadas al finalizar el año 2015, se proyectará la implementación de la Red Wi-Fi para la viggencia 2016</t>
  </si>
  <si>
    <t>Se requiere con prioridad esta contratación teniendo en cuenta el cumplimiento de los compromisos fijados en el plan de mejoramiento suscrito por la Dirección de TIC</t>
  </si>
  <si>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</si>
  <si>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Se ha identificado que de acuerdo a las modificaciones y reubicaciones de espacios en las diferentes áreas y sedes de la Contraloría de Bogotá,  se ha deteriorado el sistema de cableado estrucutrado, lo que puede generar dificultades en el desempeño de la Red. De igual fiorma se requiere adicionar o reubicar puntos de acuerdo a las necesidades de las áreas.Por ello, se requiere contar con el servicio especializdo que garnatice y certifique las instalaciones de todos los puntos.</t>
  </si>
  <si>
    <t>META 2
Adquisición de Solución WI-FI- para sedes Externas</t>
  </si>
  <si>
    <t>META 2
Contratación de servicios profesionales para la implementación de la herramienra de centralización de requerimientos de desarrollo en la Dirección de TIC</t>
  </si>
  <si>
    <t xml:space="preserve">META 2
Contratación de servicios profesionales apoyar la implementación de la primera fase del Modelo de Seguridad de la información </t>
  </si>
  <si>
    <t>META 2
Contratación de Servicios para la actualización, ampliación y mantenimiento del cableado estrucutrado</t>
  </si>
  <si>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</si>
  <si>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Se requiere Implementar NICSP 100% Nuevo marco normativo contable bajo normas internacionales de contabilidad del sector público - NICSP</t>
  </si>
  <si>
    <t>TOTAL META 8</t>
  </si>
  <si>
    <t>TOTAL PROYECTO DE INVERSION 776 VIGENCIA 2016</t>
  </si>
  <si>
    <t>Radicación necesidad: Memorando 3-2016-12000 del 16-05-2016.
Contrato 45 del 31-05-2016, con "Macroproyectos SAS"</t>
  </si>
  <si>
    <t xml:space="preserve">TOTAL PROYECTO DE INVERSION 770 </t>
  </si>
  <si>
    <r>
      <rPr>
        <b/>
        <sz val="10"/>
        <rFont val="Arial"/>
        <family val="2"/>
      </rPr>
      <t xml:space="preserve">Metas 1, 2 y 3 Proyecto 770
</t>
    </r>
    <r>
      <rPr>
        <sz val="10"/>
        <rFont val="Arial"/>
        <family val="2"/>
      </rP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$390,000,000
</t>
    </r>
    <r>
      <rPr>
        <b/>
        <sz val="10"/>
        <rFont val="Arial"/>
        <family val="2"/>
      </rPr>
      <t xml:space="preserve">META 2 Proyecto 770. </t>
    </r>
    <r>
      <rPr>
        <sz val="10"/>
        <rFont val="Arial"/>
        <family val="2"/>
      </rPr>
      <t xml:space="preserve"> Realizar acciones ciudadanas especiales $300,000,000
</t>
    </r>
    <r>
      <rPr>
        <b/>
        <sz val="10"/>
        <rFont val="Arial"/>
        <family val="2"/>
      </rPr>
      <t xml:space="preserve">META 3 Proyecto 770. </t>
    </r>
    <r>
      <rPr>
        <sz val="10"/>
        <rFont val="Arial"/>
        <family val="2"/>
      </rPr>
      <t xml:space="preserve"> Utilizar los medios locales de comunicación $170,000,000.</t>
    </r>
  </si>
  <si>
    <t>53101802 Abrigos o chaquetas para hombre
53101804 Abrigos o chaquetas para mujer</t>
  </si>
  <si>
    <t>Memorando 3-2016-12346 del 18-05-2016</t>
  </si>
  <si>
    <t>En estudio de la necesidad</t>
  </si>
  <si>
    <t xml:space="preserve">TOTAL PROYECTOS DE INVERSIÓN 776 Y 770 </t>
  </si>
  <si>
    <t>Memorando: 3-2016-09153 del 15-04-2016
Devuelto el 12 de mayo para ajustes
Se readica de nuevo 3-2016-13289 del 31 de mayo de 2016</t>
  </si>
  <si>
    <t>Se radica necesidad el 16 de mayo de 2016
Contrato suscrito No. 37 de 23 de mayo de 2016 con Luis Alfonso Colmenares Rodriguez</t>
  </si>
  <si>
    <t>Se radica necesidad el 16 de mayo de 2016
Contrato suscrito No. 38 de 23 de mayo de 2016 con Hernando Ferney Marin Rodriguez</t>
  </si>
  <si>
    <t xml:space="preserve">TOTAL META 5 PROY 770 </t>
  </si>
  <si>
    <t xml:space="preserve">TOTAL META 2 </t>
  </si>
  <si>
    <t>Radicación necesidad: Memorando 3-2014604140 del 18-02-2016.
En revisón de estudio previo. Se expidió CDP  por valor de $157.541.947, modalidad de contratación: Selección Abreviada Subasta Inversa.</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</si>
  <si>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</si>
  <si>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Radicación necesidad: Memorando 3-2016-07557 del 30-03-2016.
Contrato 32 del 05-05-2016 con U.T. Sofware y Servicios Eficientes (COLSOF) S.A.</t>
  </si>
  <si>
    <t>Memorando de solicitud de contratación del 14 de abril de 2016 
Contrato No. 33 de 17-05-2016. Orden de Compra 8373 Acuerdo Marco de Precios. Con Twity S.A.</t>
  </si>
  <si>
    <t>Memorando de solicitud de contratación del 14 de abril de 2016. 
Contrato No. 34 de 17-05-2016, Orden de compra 8374 Acuerdo Marco de Precios, Confecciones Paez S.A.</t>
  </si>
  <si>
    <t>Memorando de solicitud de contratación del 14 de abril de 2016. 
Contrato No. 35 de 17-05-2016, Orden de compra 8375 Acuerdo Marco de Precios, Twity S.A.</t>
  </si>
  <si>
    <t xml:space="preserve">Memorando de solicitud de contratación del 14 de abril de 2016.
Contrato No. 36 de 17-05-16, Orden de Compra 8376 Acuerdo Marco de Precios, con Fernando Guerrero Caro </t>
  </si>
  <si>
    <t>Memorando 3-2016-07832 del 01-04-2016
Contrato No. 41 de 26-05-2016 con REDEX SAS</t>
  </si>
  <si>
    <t>SALDO = PRESUPUESTO DISPONIBLE  Menos VALOR CONTRATADO Menos ADICIONES A CONTRATOS
7=3-5-6</t>
  </si>
  <si>
    <t>SALDO= PPTO DISPONIBLE- PPTO.  SOLICITADO POR DEPENDENCIAS- ADICIONES 
(8)=(3-4-6)</t>
  </si>
  <si>
    <t>RECURSOS COMPROMETIDOS CON CDP
(10)=(3-9)</t>
  </si>
  <si>
    <t xml:space="preserve">Memorando 3-2016-11993 del 16-05-2016
Contrato No. 39 de 24 de mayo de 2016 con Sergio Alfonso Rodriguez Guerrero </t>
  </si>
  <si>
    <t xml:space="preserve">Memorando 3-2016-11999 del 16-05-2016
Contrato No. 44 de 31 de mayo de 2016 Lorena Jeisel Arias Pinzon </t>
  </si>
  <si>
    <t xml:space="preserve">Memorando 3-2016-11696 del 11-05-2016
Contrato suscrito No. 42 de  27 de mayo de 2016 JAIME ALBERTO VERA ROJAS
</t>
  </si>
  <si>
    <t>Memorando 3-2016-11704 del 11-05-2016
Contrato No. 40 de 26 de mayo de 2016  con DIANA GISELLE CARO MORENO</t>
  </si>
  <si>
    <t>Contratar la adquisicion de insumos para la impresión de dos (2) ediciones de la revista Bogota Economica, un (1) informe de gestión, una (1) cartilla institucional y piezas impresas</t>
  </si>
  <si>
    <t>Adquisicion de suscripcion por un año a periodico El Tiempo (5), El Espectador (3), La Respublica (1), Portafolio (4), Revista Semana (4), Revista Dinero (3), Nuevo Siglo (1)</t>
  </si>
  <si>
    <t xml:space="preserve">META 2
Contratación de canales dedicados de internet y de datos. Contrtar los Servicios Integrales de Telecomunicaciones requeridos por la Contraloria de Bogotá. </t>
  </si>
  <si>
    <t>Radicacion de necesidad 3-2016-14764 de 14-6-2016</t>
  </si>
  <si>
    <t xml:space="preserve">Estudio previo </t>
  </si>
  <si>
    <t xml:space="preserve">Memorando 3-2016-14490 de 10-06-2016 radicación de necesidad 
Se devuelve solicitud de contratacion para ajustes </t>
  </si>
  <si>
    <t xml:space="preserve">DIRECCION DE RESPONSABILIDAD FISCAL </t>
  </si>
  <si>
    <t>MARIA ADALGISA CACERES RAYO - Directora Responsabilidad Fiscal y Jurisdiccion  Coactiva</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</si>
  <si>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</si>
  <si>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Se requiere apoyo al desarrollo de los procesos de Responsabilidad Fiscal y Jurisdicción Coactiva desde la vigencia 2010, para evitar que opere el fenómeno jurídico de la prescripción.</t>
  </si>
  <si>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</si>
  <si>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r>
      <rPr>
        <b/>
        <sz val="10"/>
        <rFont val="Arial"/>
        <family val="2"/>
      </rPr>
      <t xml:space="preserve">META 8 </t>
    </r>
    <r>
      <rPr>
        <sz val="10"/>
        <rFont val="Arial"/>
        <family val="2"/>
      </rPr>
      <t xml:space="preserve">
Implementar NICSP 100% Nuevo marco normativo contable bajo normas internacionales de contabilidad del sector público - NICSP</t>
    </r>
  </si>
  <si>
    <r>
      <rPr>
        <b/>
        <sz val="10"/>
        <rFont val="Arial"/>
        <family val="2"/>
      </rPr>
      <t>META 7.</t>
    </r>
    <r>
      <rPr>
        <sz val="10"/>
        <rFont val="Arial"/>
        <family val="2"/>
      </rPr>
      <t xml:space="preserve">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</si>
  <si>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 xml:space="preserve">Memorando: 3-2016-07470 del 30-03-2016
Devuelto 
Nueva radicacion de necesidad 3-2016-13685 de 03-06-2016
Devuelto para ajuste de cantidad (300), con radicdo 3-2016-14310 de 09-06-2016
Se radica de nuevo con ajuste de cantidad de apoya pies (300 unidades) mediante memorando  3-2016-14442de 10 de junio de 2016
</t>
  </si>
  <si>
    <t>Adquisición de 300 apoyapies para la Contraloría de Bogotá, D.C.</t>
  </si>
  <si>
    <t xml:space="preserve">Adquirir los servicios para realizar la recarga, revisión y mantenimiento de los extintores de la Contraloría de Bogotá D.C, de conformidad con las especificaciones técnicas. </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</si>
  <si>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
Objeto: Estudio, diseño y automatización de sistemas de iluminación LED para el Edificio de la sede principal de la Contraloria de Bogotá. </t>
    </r>
  </si>
  <si>
    <t>Contratar el suministro de la dotación de vestido y calzado para las servidoras y servidores que ocupan el cargo de Auxiliares de Servicios Generales de la Contraloría de Bogotá D.C.</t>
  </si>
  <si>
    <t>Adquisición, configuración e instalación de 1100 licencias de antivirus por un año, para los computadores de la Controlaría de Bogotá.</t>
  </si>
  <si>
    <t>Memorando 3-2016-04294 del 22-02-2016.
Reenviado: 3-2016-09286 del 18-04-2016.
Contrato No. 46 de 09-06-2016 IMPORTADORA COLOMBIANA DE ARTICULOS ESPECIALES LTDA — IMCARE</t>
  </si>
  <si>
    <t>Contrato No. 48 de 14-06-2016 KAPITAL GROUP SAS</t>
  </si>
  <si>
    <t>Memorando 3-2016-07384 del 29-03-2016
Contrato No. 47 de 13-06-2016 GOLD SYS LTDA</t>
  </si>
  <si>
    <t>Radicación de necesidad 20-05-2016
Reenvio de necesidad con ajuste memorando 3-2016-15403 de 21-06-2016
Se ajusta valor de necesidad a 5.420,00 en razon a estudio de mercado</t>
  </si>
  <si>
    <t>Memorando 3-2015-25996 del 14-12-2015.
Devuelto con memorando 3-2016-01084 del 22-01-2016, para realizar ajustes
Radican de nuevo necesidad 3-2016-15384 de 21-06-2016 con ajuste</t>
  </si>
  <si>
    <t>FECHA DE CORTE: 30-06-2016</t>
  </si>
  <si>
    <t>VALOR TOTAL ADICIONES A 30-06-2016</t>
  </si>
  <si>
    <t>Fecha de corte: 30-06-2016</t>
  </si>
  <si>
    <t xml:space="preserve">Memorando 3-2016-03156 del 10-02-2016
Se realizó prorroga al contrato No. 32-2014 de corredor de seguros de la vigencia anterior, con fecha de terminación 23-09-2016 </t>
  </si>
  <si>
    <t>Memorando 3-2016-07473 del 30-03-2016
Reenviando con ajuste en memorando 3-2016-15151 de 20-06-2016</t>
  </si>
  <si>
    <t>Nota 2: No incluye Avances, gastos por Caja Menor. pagos por Resolución ni servicios públicos</t>
  </si>
  <si>
    <t xml:space="preserve">SALDO APROPIACIÓN DISPONIBLE SEGÚN PREDIS A 30 DE JUNIO DE 2016 
</t>
  </si>
  <si>
    <t>Saldo disponible para esta necesidad</t>
  </si>
  <si>
    <t>Nota 5: Por proceso de armonización presupuestal, en el mes de junio de 2016, no se suscribieron contratos con cargo a Inversión</t>
  </si>
  <si>
    <r>
      <rPr>
        <b/>
        <sz val="10"/>
        <color indexed="8"/>
        <rFont val="Arial"/>
        <family val="2"/>
      </rPr>
      <t>META 5.</t>
    </r>
    <r>
      <rPr>
        <sz val="10"/>
        <color indexed="8"/>
        <rFont val="Arial"/>
        <family val="2"/>
      </rPr>
      <t xml:space="preserve">
Adquisición de bolsas biodegradables para residuos ordinarios y residuos reciclables. </t>
    </r>
  </si>
  <si>
    <r>
      <rPr>
        <b/>
        <sz val="10"/>
        <rFont val="Arial"/>
        <family val="2"/>
      </rPr>
      <t>META 2</t>
    </r>
    <r>
      <rPr>
        <sz val="10"/>
        <rFont val="Arial"/>
        <family val="2"/>
      </rPr>
      <t xml:space="preserve">
Adquisición de 1.000 Licencias de uso por un (1) año de Microsoft Office 365 Enterprise en el Plan -E1</t>
    </r>
  </si>
  <si>
    <r>
      <rPr>
        <b/>
        <sz val="10"/>
        <rFont val="Arial"/>
        <family val="2"/>
      </rPr>
      <t>META 2</t>
    </r>
    <r>
      <rPr>
        <sz val="10"/>
        <rFont val="Arial"/>
        <family val="2"/>
      </rPr>
      <t xml:space="preserve">
Contratación de servicios de desarrollo, matenimiento y Soporte de los aplictivos SIVICOF - SIGESPRO</t>
    </r>
  </si>
  <si>
    <r>
      <rPr>
        <b/>
        <sz val="10"/>
        <rFont val="Arial"/>
        <family val="2"/>
      </rPr>
      <t>META 2</t>
    </r>
    <r>
      <rPr>
        <sz val="10"/>
        <rFont val="Arial"/>
        <family val="2"/>
      </rPr>
      <t xml:space="preserve">
Contratación de servicios de desarrollo, matenimiento y soporte de los aplicativos PERNO-PREDIS-PAC-LIMAY - SAE-SAI de SI-CAPITAL.</t>
    </r>
  </si>
  <si>
    <r>
      <rPr>
        <b/>
        <sz val="10"/>
        <rFont val="Arial"/>
        <family val="2"/>
      </rPr>
      <t>META 2</t>
    </r>
    <r>
      <rPr>
        <sz val="10"/>
        <rFont val="Arial"/>
        <family val="2"/>
      </rPr>
      <t xml:space="preserve">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r>
  </si>
  <si>
    <r>
      <rPr>
        <b/>
        <sz val="10"/>
        <rFont val="Arial"/>
        <family val="2"/>
      </rPr>
      <t>META 2</t>
    </r>
    <r>
      <rPr>
        <sz val="10"/>
        <rFont val="Arial"/>
        <family val="2"/>
      </rPr>
      <t xml:space="preserve">
Contratación de Servicios para la actualización, ampliación y mantenimiento del cableado estrucutrado</t>
    </r>
  </si>
  <si>
    <r>
      <rPr>
        <b/>
        <sz val="10"/>
        <rFont val="Arial"/>
        <family val="2"/>
      </rPr>
      <t>META 2</t>
    </r>
    <r>
      <rPr>
        <sz val="10"/>
        <rFont val="Arial"/>
        <family val="2"/>
      </rPr>
      <t xml:space="preserve">
Contratación de servicios profesionales apoyar la implementación de la primera fase del Modelo de Seguridad de la información </t>
    </r>
  </si>
  <si>
    <r>
      <rPr>
        <b/>
        <sz val="10"/>
        <rFont val="Arial"/>
        <family val="2"/>
      </rPr>
      <t>META 2</t>
    </r>
    <r>
      <rPr>
        <sz val="10"/>
        <rFont val="Arial"/>
        <family val="2"/>
      </rPr>
      <t xml:space="preserve">
Contratación de servicios profesionales para la implementación de la herramienra de centralización de requerimientos de desarrollo en la Dirección de TIC</t>
    </r>
  </si>
  <si>
    <r>
      <rPr>
        <b/>
        <sz val="10"/>
        <rFont val="Arial"/>
        <family val="2"/>
      </rPr>
      <t>META 2</t>
    </r>
    <r>
      <rPr>
        <sz val="10"/>
        <rFont val="Arial"/>
        <family val="2"/>
      </rPr>
      <t xml:space="preserve">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r>
  </si>
  <si>
    <r>
      <rPr>
        <b/>
        <sz val="10"/>
        <rFont val="Arial"/>
        <family val="2"/>
      </rPr>
      <t>META 2</t>
    </r>
    <r>
      <rPr>
        <sz val="10"/>
        <rFont val="Arial"/>
        <family val="2"/>
      </rPr>
      <t xml:space="preserve">
Adquisición de Solución WI-FI- para sedes Externas</t>
    </r>
  </si>
  <si>
    <r>
      <rPr>
        <b/>
        <sz val="10"/>
        <rFont val="Arial"/>
        <family val="2"/>
      </rPr>
      <t>META 2</t>
    </r>
    <r>
      <rPr>
        <sz val="10"/>
        <rFont val="Arial"/>
        <family val="2"/>
      </rPr>
      <t xml:space="preserve">
Renovación licenciamiento Autocad y Suit de Adobe.</t>
    </r>
  </si>
  <si>
    <r>
      <rPr>
        <b/>
        <sz val="10"/>
        <rFont val="Arial"/>
        <family val="2"/>
      </rPr>
      <t>META 2</t>
    </r>
    <r>
      <rPr>
        <sz val="10"/>
        <rFont val="Arial"/>
        <family val="2"/>
      </rPr>
      <t xml:space="preserve">
Contratación de servicios de Help Desk, administración y mantenimiento de plataforma tecnológica.</t>
    </r>
  </si>
  <si>
    <r>
      <rPr>
        <b/>
        <sz val="10"/>
        <rFont val="Arial"/>
        <family val="2"/>
      </rPr>
      <t xml:space="preserve">META 2: </t>
    </r>
    <r>
      <rPr>
        <sz val="10"/>
        <rFont val="Arial"/>
        <family val="2"/>
      </rPr>
      <t xml:space="preserve">
Adición 1 al contrato 92 de 2015 con ETB, Objeto: Contratar los Servicios Integrales de Conectividad requeridos por la Contraloría de Bogotá D.c.
Motivo de la adición: Traslado canales de San Cayetano.</t>
    </r>
  </si>
  <si>
    <r>
      <rPr>
        <b/>
        <sz val="10"/>
        <rFont val="Arial"/>
        <family val="2"/>
      </rPr>
      <t>META 2</t>
    </r>
    <r>
      <rPr>
        <sz val="10"/>
        <rFont val="Arial"/>
        <family val="2"/>
      </rPr>
      <t xml:space="preserve">
Adquisición e instalación de sistema de aire acondicionado In Row para Datacenter.</t>
    </r>
  </si>
  <si>
    <r>
      <rPr>
        <b/>
        <sz val="10"/>
        <rFont val="Arial"/>
        <family val="2"/>
      </rPr>
      <t>META 2</t>
    </r>
    <r>
      <rPr>
        <sz val="10"/>
        <rFont val="Arial"/>
        <family val="2"/>
      </rPr>
      <t xml:space="preserve">
Adquisición de una solución de hardware y Software para la  Edición y Producción de Videos Institucionales</t>
    </r>
  </si>
  <si>
    <r>
      <rPr>
        <b/>
        <sz val="10"/>
        <rFont val="Arial"/>
        <family val="2"/>
      </rPr>
      <t>META 2</t>
    </r>
    <r>
      <rPr>
        <sz val="10"/>
        <rFont val="Arial"/>
        <family val="2"/>
      </rPr>
      <t xml:space="preserve">
Contratación de canales dedicados de internet y de datos. Contrtar los Servicios Integrales de Telecomunicaciones requeridos por la Contraloria de Bogotá. </t>
    </r>
  </si>
  <si>
    <r>
      <rPr>
        <b/>
        <sz val="10"/>
        <rFont val="Arial"/>
        <family val="2"/>
      </rPr>
      <t>META 2</t>
    </r>
    <r>
      <rPr>
        <sz val="10"/>
        <rFont val="Arial"/>
        <family val="2"/>
      </rPr>
      <t xml:space="preserve">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r>
  </si>
  <si>
    <r>
      <rPr>
        <b/>
        <sz val="10"/>
        <rFont val="Arial"/>
        <family val="2"/>
      </rPr>
      <t>META 2</t>
    </r>
    <r>
      <rPr>
        <sz val="10"/>
        <rFont val="Arial"/>
        <family val="2"/>
      </rPr>
      <t xml:space="preserve">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r>
  </si>
  <si>
    <r>
      <rPr>
        <b/>
        <sz val="10"/>
        <rFont val="Arial"/>
        <family val="2"/>
      </rPr>
      <t>META 2</t>
    </r>
    <r>
      <rPr>
        <sz val="10"/>
        <rFont val="Arial"/>
        <family val="2"/>
      </rPr>
      <t xml:space="preserve">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r>
  </si>
  <si>
    <r>
      <rPr>
        <b/>
        <sz val="10"/>
        <rFont val="Arial"/>
        <family val="2"/>
      </rPr>
      <t>META 5.</t>
    </r>
    <r>
      <rPr>
        <sz val="10"/>
        <rFont val="Arial"/>
        <family val="2"/>
      </rPr>
      <t xml:space="preserve">
Adición 1 y prórroga 1 al Contrato 062 de 2015 con Areas Verdes Ltda. Objeto: Contratar la prestación del servicio de mantenimiento de material vegetal para la Contraloría de Bogotá.
</t>
    </r>
  </si>
  <si>
    <r>
      <rPr>
        <b/>
        <sz val="10"/>
        <color indexed="8"/>
        <rFont val="Arial"/>
        <family val="2"/>
      </rPr>
      <t>META 5</t>
    </r>
    <r>
      <rPr>
        <sz val="10"/>
        <color indexed="8"/>
        <rFont val="Arial"/>
        <family val="2"/>
      </rPr>
      <t xml:space="preserve">
Adquisción de vàlvulas ahorradoras para las llaves de las posetas de lavado de la Entidad
</t>
    </r>
  </si>
  <si>
    <r>
      <rPr>
        <b/>
        <sz val="10"/>
        <color indexed="8"/>
        <rFont val="Arial"/>
        <family val="2"/>
      </rPr>
      <t>META 5</t>
    </r>
    <r>
      <rPr>
        <sz val="10"/>
        <color indexed="8"/>
        <rFont val="Arial"/>
        <family val="2"/>
      </rPr>
      <t xml:space="preserve">
Adquisiciòn de luminarias tipo Let para la sustituciòn de las actuales en el pìso 5 de la Sede Principal de la Entidad </t>
    </r>
  </si>
  <si>
    <r>
      <rPr>
        <b/>
        <sz val="10"/>
        <color indexed="8"/>
        <rFont val="Arial"/>
        <family val="2"/>
      </rPr>
      <t xml:space="preserve">META 5 </t>
    </r>
    <r>
      <rPr>
        <sz val="10"/>
        <color indexed="8"/>
        <rFont val="Arial"/>
        <family val="2"/>
      </rPr>
      <t xml:space="preserve">
Suministro, instalación y mantenimiento por un año de  de sistemas de celdas de hidrògeno para ahorro de combustible en 9 vehìculos del parque automotor de la Entidad. </t>
    </r>
  </si>
  <si>
    <r>
      <rPr>
        <b/>
        <sz val="10"/>
        <color indexed="8"/>
        <rFont val="Arial"/>
        <family val="2"/>
      </rPr>
      <t>META 5.</t>
    </r>
    <r>
      <rPr>
        <sz val="10"/>
        <color indexed="8"/>
        <rFont val="Arial"/>
        <family val="2"/>
      </rPr>
      <t xml:space="preserve">
Prestación del servicio de diseño  e implementaciòn de un sistema de reutilizaciòn de aguas lluvias en 2 sedes de la Entidad y presentaciòn de alternativas tecnologicas de ahorro de agua en la Contraloìa de Bogotà. </t>
    </r>
  </si>
  <si>
    <r>
      <rPr>
        <b/>
        <sz val="10"/>
        <color indexed="8"/>
        <rFont val="Arial"/>
        <family val="2"/>
      </rPr>
      <t>META 5.</t>
    </r>
    <r>
      <rPr>
        <sz val="10"/>
        <color indexed="8"/>
        <rFont val="Arial"/>
        <family val="2"/>
      </rPr>
      <t xml:space="preserve">
Suministro, instalación y puesta en servicio de un sistema de generación de energía a través de paneles solares fotovoltaicos para la sede principal de la Contraloría de Bogotá</t>
    </r>
  </si>
  <si>
    <r>
      <rPr>
        <b/>
        <sz val="10"/>
        <rFont val="Arial"/>
        <family val="2"/>
      </rPr>
      <t>META 5.</t>
    </r>
    <r>
      <rPr>
        <sz val="10"/>
        <rFont val="Arial"/>
        <family val="2"/>
      </rPr>
      <t xml:space="preserve">
Contratar la prestación del servicio de mantenimiento de material vegetal para la Contraloría de Bogotá.
</t>
    </r>
  </si>
  <si>
    <r>
      <rPr>
        <b/>
        <sz val="10"/>
        <color indexed="8"/>
        <rFont val="Arial"/>
        <family val="2"/>
      </rPr>
      <t>META 5.</t>
    </r>
    <r>
      <rPr>
        <sz val="10"/>
        <color indexed="8"/>
        <rFont val="Arial"/>
        <family val="2"/>
      </rPr>
      <t xml:space="preserve">
Prestación del servicio de recolección, manejo, transporte y disposición final de los residuos peligrosos - tóneres, luminarias y envases contaminados - generados por la Contraloría de Bogotá.</t>
    </r>
  </si>
  <si>
    <r>
      <rPr>
        <b/>
        <sz val="10"/>
        <color indexed="8"/>
        <rFont val="Arial"/>
        <family val="2"/>
      </rPr>
      <t>META 5.</t>
    </r>
    <r>
      <rPr>
        <sz val="10"/>
        <color indexed="8"/>
        <rFont val="Arial"/>
        <family val="2"/>
      </rPr>
      <t xml:space="preserve">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r>
  </si>
  <si>
    <r>
      <rPr>
        <b/>
        <sz val="10"/>
        <color indexed="8"/>
        <rFont val="Arial"/>
        <family val="2"/>
      </rPr>
      <t>META 5</t>
    </r>
    <r>
      <rPr>
        <sz val="10"/>
        <color indexed="8"/>
        <rFont val="Arial"/>
        <family val="2"/>
      </rPr>
      <t>. Diseño, diagramación e impresión de calendarios de escritorio del año 2017, relacionados con el Plan Institucional de Gestión Ambiental -PIGA de la Contraloria de Bogota D.C</t>
    </r>
  </si>
  <si>
    <r>
      <rPr>
        <b/>
        <sz val="10"/>
        <rFont val="Arial"/>
        <family val="2"/>
      </rPr>
      <t>META 5.</t>
    </r>
    <r>
      <rPr>
        <sz val="10"/>
        <rFont val="Arial"/>
        <family val="2"/>
      </rPr>
      <t xml:space="preserve">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r>
  </si>
  <si>
    <r>
      <rPr>
        <b/>
        <sz val="9"/>
        <rFont val="Arial"/>
        <family val="2"/>
      </rPr>
      <t>META 6</t>
    </r>
    <r>
      <rPr>
        <sz val="9"/>
        <rFont val="Arial"/>
        <family val="2"/>
      </rPr>
      <t xml:space="preserve">
Adquirir  seis (6) vehículos por reposición para el ejercicio de la función de vigilancia y control  a la gestión fiscal.</t>
    </r>
  </si>
  <si>
    <r>
      <rPr>
        <b/>
        <sz val="10"/>
        <rFont val="Arial"/>
        <family val="2"/>
      </rPr>
      <t>META 7.</t>
    </r>
    <r>
      <rPr>
        <sz val="10"/>
        <rFont val="Arial"/>
        <family val="2"/>
      </rPr>
      <t xml:space="preserve">
Programa de capacitación Decreto 1080 de 2015 y Ley 594 de 2000</t>
    </r>
  </si>
  <si>
    <r>
      <rPr>
        <b/>
        <sz val="10"/>
        <rFont val="Arial"/>
        <family val="2"/>
      </rPr>
      <t>META 7.</t>
    </r>
    <r>
      <rPr>
        <sz val="10"/>
        <rFont val="Arial"/>
        <family val="2"/>
      </rPr>
      <t xml:space="preserve">
Programa del sistema integrado de  conservación para Archivo Documental</t>
    </r>
  </si>
  <si>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</si>
  <si>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r>
      <rPr>
        <b/>
        <sz val="10"/>
        <rFont val="Arial"/>
        <family val="2"/>
      </rPr>
      <t>META 4</t>
    </r>
    <r>
      <rPr>
        <sz val="10"/>
        <rFont val="Arial"/>
        <family val="2"/>
      </rPr>
      <t xml:space="preserve"> Proyecto 770: Desarrollar y ejecutar estrategias de comunicación.
Contratar  los servicios de diseño, diagramación, impresión y distribución de cuatro (4)  ediciones trimestrales del periódico institucional “Control Capital” (cada edición con un tiraje de 100.000 ejemplares). 
</t>
    </r>
    <r>
      <rPr>
        <b/>
        <sz val="10"/>
        <rFont val="Arial"/>
        <family val="2"/>
      </rPr>
      <t/>
    </r>
  </si>
  <si>
    <r>
      <rPr>
        <b/>
        <sz val="10"/>
        <rFont val="Arial"/>
        <family val="2"/>
      </rPr>
      <t xml:space="preserve">META 4 </t>
    </r>
    <r>
      <rPr>
        <sz val="10"/>
        <rFont val="Arial"/>
        <family val="2"/>
      </rPr>
      <t xml:space="preserve">Proyecto 770: Desarrollar y ejecutar estrategias de comunicación.
Elaboración de chaquetas institucionales con la imagen corporativa de la entidad para los funcionarios para impulsar espacios de participación y acercamiento de la ciudadanía al Estado, para proporcionarle información que le sirva de base para que se apropie del control social y coadyuve a lograr la imagen del Ente de Control 
</t>
    </r>
    <r>
      <rPr>
        <b/>
        <sz val="10"/>
        <rFont val="Arial"/>
        <family val="2"/>
      </rPr>
      <t/>
    </r>
  </si>
  <si>
    <r>
      <rPr>
        <b/>
        <sz val="10"/>
        <rFont val="Arial"/>
        <family val="2"/>
      </rPr>
      <t>META 5 PROYECTO 770:</t>
    </r>
    <r>
      <rPr>
        <sz val="10"/>
        <rFont val="Arial"/>
        <family val="2"/>
      </rPr>
      <t xml:space="preserve"> Desarrollar 3 estrategias y/o actividades   institucionales e interinstitucionales en el marco del Plan Anticorrupción de la Contraloría de Bogotá.
Prestación de servicios para la organización, administración y ejecución de acciones logísticas para la realización de eventos institucionales e interinstitucionales requeridos por la Contraloría de Bogotá D.C.
</t>
    </r>
  </si>
  <si>
    <t>Saldo que queda disponible, teniendo en cuenta con el contrato suscrito No. 12-2016.</t>
  </si>
  <si>
    <t>43231505 Software de recursos humanos</t>
  </si>
  <si>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9"/>
        <rFont val="Arial"/>
        <family val="2"/>
      </rPr>
      <t>META 1</t>
    </r>
    <r>
      <rPr>
        <sz val="9"/>
        <rFont val="Arial"/>
        <family val="2"/>
      </rPr>
      <t xml:space="preserve"> </t>
    </r>
    <r>
      <rPr>
        <b/>
        <sz val="9"/>
        <rFont val="Arial"/>
        <family val="2"/>
      </rPr>
      <t xml:space="preserve">Proyecto 770. </t>
    </r>
    <r>
      <rPr>
        <sz val="9"/>
        <rFont val="Arial"/>
        <family val="2"/>
      </rPr>
      <t xml:space="preserve">Desarrollar pedagogía social, formativa e ilustrativa $390,000,000
</t>
    </r>
    <r>
      <rPr>
        <b/>
        <sz val="9"/>
        <rFont val="Arial"/>
        <family val="2"/>
      </rPr>
      <t xml:space="preserve">META 2 Proyecto 770. </t>
    </r>
    <r>
      <rPr>
        <sz val="9"/>
        <rFont val="Arial"/>
        <family val="2"/>
      </rPr>
      <t xml:space="preserve"> Realizar acciones ciudadanas especiales $300,000,000
</t>
    </r>
    <r>
      <rPr>
        <b/>
        <sz val="9"/>
        <rFont val="Arial"/>
        <family val="2"/>
      </rPr>
      <t xml:space="preserve">META 3 Proyecto 770. </t>
    </r>
    <r>
      <rPr>
        <sz val="9"/>
        <rFont val="Arial"/>
        <family val="2"/>
      </rPr>
      <t xml:space="preserve"> Utilizar los medios locales de comunicación $170,000,000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</si>
</sst>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164" formatCode="_ * #,##0.00_ ;_ * \-#,##0.00_ ;_ * &quot;-&quot;??_ ;_ @_ "/>
    <numFmt numFmtId="165" formatCode="#,##0.00\ _€"/>
    <numFmt numFmtId="166" formatCode="#,##0\ _€"/>
    <numFmt numFmtId="167" formatCode="_ * #,##0_ ;_ * \-#,##0_ ;_ * &quot;-&quot;??_ ;_ @_ "/>
    <numFmt numFmtId="168" formatCode="dd/mm/yyyy;@"/>
    <numFmt numFmtId="169" formatCode="0_)"/>
    <numFmt numFmtId="170" formatCode="#,##0_ ;\-#,##0\ "/>
    <numFmt numFmtId="171" formatCode="yyyy\-mm\-dd;@"/>
    <numFmt numFmtId="172" formatCode="#,##0;[Red]#,##0"/>
    <numFmt numFmtId="173" formatCode="#,##0.0;[Red]#,##0.0"/>
    <numFmt numFmtId="174" formatCode="#,##0.00;[Red]#,##0.00"/>
    <numFmt numFmtId="175" formatCode="d/mm/yyyy;@"/>
    <numFmt numFmtId="176" formatCode="[$$-240A]#,##0"/>
  </numFmts>
  <fonts count="45"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sz val="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sz val="11"/>
      <color rgb="FFFF0000"/>
      <name val="Calibri"/>
      <family val="2"/>
    </font>
    <font>
      <sz val="12"/>
      <name val="Arial"/>
      <family val="2"/>
    </font>
    <font>
      <b/>
      <i/>
      <sz val="12"/>
      <name val="Arial"/>
      <family val="2"/>
    </font>
    <font>
      <b/>
      <i/>
      <sz val="11"/>
      <name val="Arial"/>
      <family val="2"/>
    </font>
    <font>
      <i/>
      <sz val="12"/>
      <name val="Arial"/>
      <family val="2"/>
    </font>
    <font>
      <b/>
      <sz val="20"/>
      <name val="Arial"/>
      <family val="2"/>
    </font>
    <font>
      <sz val="11"/>
      <name val="Calibri"/>
      <family val="2"/>
    </font>
    <font>
      <b/>
      <sz val="11"/>
      <name val="Calibri"/>
      <family val="2"/>
    </font>
    <font>
      <sz val="10"/>
      <color rgb="FF000000"/>
      <name val="Arial"/>
      <family val="2"/>
    </font>
    <font>
      <b/>
      <sz val="10"/>
      <color theme="1"/>
      <name val="Arial"/>
      <family val="2"/>
    </font>
    <font>
      <b/>
      <sz val="11"/>
      <color theme="1"/>
      <name val="Arial"/>
      <family val="2"/>
    </font>
    <font>
      <b/>
      <sz val="8"/>
      <color theme="1"/>
      <name val="Arial"/>
      <family val="2"/>
    </font>
    <font>
      <sz val="9"/>
      <color theme="1"/>
      <name val="Arial"/>
      <family val="2"/>
    </font>
    <font>
      <sz val="9"/>
      <name val="Arial"/>
      <family val="2"/>
    </font>
    <font>
      <b/>
      <sz val="9"/>
      <color theme="1"/>
      <name val="Arial"/>
      <family val="2"/>
    </font>
    <font>
      <sz val="8"/>
      <color theme="1"/>
      <name val="Arial"/>
      <family val="2"/>
    </font>
    <font>
      <b/>
      <sz val="9"/>
      <color rgb="FF000000"/>
      <name val="Arial"/>
      <family val="2"/>
    </font>
    <font>
      <sz val="11"/>
      <color theme="1"/>
      <name val="Arial"/>
      <family val="2"/>
    </font>
    <font>
      <sz val="10"/>
      <color theme="1"/>
      <name val="Arial"/>
      <family val="2"/>
    </font>
    <font>
      <sz val="11"/>
      <color rgb="FF000000"/>
      <name val="Arial"/>
      <family val="2"/>
    </font>
    <font>
      <sz val="10"/>
      <name val="Arial"/>
      <family val="2"/>
    </font>
    <font>
      <sz val="11"/>
      <name val="Arial"/>
      <family val="2"/>
    </font>
    <font>
      <b/>
      <sz val="10"/>
      <color indexed="8"/>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5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7C80"/>
        <bgColor indexed="64"/>
      </patternFill>
    </fill>
    <fill>
      <patternFill patternType="solid">
        <fgColor rgb="FFFABF8F"/>
        <bgColor indexed="64"/>
      </patternFill>
    </fill>
    <fill>
      <patternFill patternType="solid">
        <fgColor rgb="FFFFFFFF"/>
        <bgColor indexed="64"/>
      </patternFill>
    </fill>
    <fill>
      <patternFill patternType="solid">
        <fgColor rgb="FFFCD5B4"/>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theme="6" tint="0.59999389629810485"/>
        <bgColor indexed="64"/>
      </patternFill>
    </fill>
    <fill>
      <patternFill patternType="solid">
        <fgColor theme="5"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4"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cellStyleXfs>
  <cellXfs count="652">
    <xf numFmtId="0" fontId="0" fillId="0" borderId="0" xfId="0"/>
    <xf numFmtId="0" fontId="2" fillId="0" borderId="0" xfId="34"/>
    <xf numFmtId="0" fontId="0" fillId="0" borderId="0" xfId="0" applyAlignment="1">
      <alignment horizontal="justify" vertical="center" wrapText="1"/>
    </xf>
    <xf numFmtId="14" fontId="1" fillId="23" borderId="7" xfId="0" applyNumberFormat="1" applyFont="1" applyFill="1" applyBorder="1" applyAlignment="1">
      <alignment horizontal="right" vertical="top"/>
    </xf>
    <xf numFmtId="1" fontId="1" fillId="23" borderId="7" xfId="38" applyNumberFormat="1" applyFont="1" applyFill="1" applyBorder="1" applyAlignment="1" applyProtection="1">
      <alignment horizontal="justify" vertical="top" wrapText="1"/>
    </xf>
    <xf numFmtId="0" fontId="1" fillId="23" borderId="7" xfId="0" applyFont="1" applyFill="1" applyBorder="1" applyAlignment="1">
      <alignment horizontal="justify" vertical="top" wrapText="1"/>
    </xf>
    <xf numFmtId="0" fontId="1" fillId="23" borderId="7" xfId="34" applyFont="1" applyFill="1" applyBorder="1" applyAlignment="1">
      <alignment horizontal="justify" vertical="top" wrapText="1"/>
    </xf>
    <xf numFmtId="0" fontId="0" fillId="0" borderId="0" xfId="0" applyAlignment="1">
      <alignment horizontal="center"/>
    </xf>
    <xf numFmtId="0" fontId="1" fillId="23" borderId="16" xfId="34" applyFont="1" applyFill="1" applyBorder="1" applyAlignment="1">
      <alignment vertical="top" wrapText="1"/>
    </xf>
    <xf numFmtId="0" fontId="1" fillId="23" borderId="7" xfId="0" applyFont="1" applyFill="1" applyBorder="1" applyAlignment="1">
      <alignment horizontal="center" vertical="top"/>
    </xf>
    <xf numFmtId="0" fontId="20" fillId="23" borderId="0" xfId="0" applyFont="1" applyFill="1"/>
    <xf numFmtId="0" fontId="15" fillId="23" borderId="7" xfId="34" applyFont="1" applyFill="1" applyBorder="1" applyAlignment="1">
      <alignment horizontal="justify" vertical="top"/>
    </xf>
    <xf numFmtId="1" fontId="1" fillId="23" borderId="7" xfId="0" applyNumberFormat="1" applyFont="1" applyFill="1" applyBorder="1" applyAlignment="1">
      <alignment horizontal="center" vertical="top" wrapText="1"/>
    </xf>
    <xf numFmtId="49" fontId="1" fillId="23" borderId="7" xfId="34" applyNumberFormat="1" applyFont="1" applyFill="1" applyBorder="1" applyAlignment="1">
      <alignment horizontal="justify" vertical="top" wrapText="1"/>
    </xf>
    <xf numFmtId="0" fontId="1" fillId="23" borderId="7" xfId="0" applyNumberFormat="1" applyFont="1" applyFill="1" applyBorder="1" applyAlignment="1" applyProtection="1">
      <alignment horizontal="justify" vertical="top" wrapText="1"/>
    </xf>
    <xf numFmtId="167" fontId="1" fillId="23" borderId="7" xfId="30" applyNumberFormat="1" applyFont="1" applyFill="1" applyBorder="1" applyAlignment="1">
      <alignment horizontal="right" vertical="top"/>
    </xf>
    <xf numFmtId="14" fontId="1" fillId="23" borderId="7" xfId="0" applyNumberFormat="1" applyFont="1" applyFill="1" applyBorder="1" applyAlignment="1">
      <alignment horizontal="right" vertical="top" wrapText="1"/>
    </xf>
    <xf numFmtId="0" fontId="0" fillId="0" borderId="12" xfId="0" applyBorder="1"/>
    <xf numFmtId="0" fontId="0" fillId="0" borderId="21" xfId="0" applyBorder="1"/>
    <xf numFmtId="0" fontId="1" fillId="0" borderId="0" xfId="0" applyFont="1"/>
    <xf numFmtId="0" fontId="0" fillId="0" borderId="0" xfId="0" applyBorder="1"/>
    <xf numFmtId="0" fontId="17" fillId="24" borderId="10" xfId="34" applyNumberFormat="1" applyFont="1" applyFill="1" applyBorder="1" applyAlignment="1">
      <alignment horizontal="center" vertical="top" wrapText="1"/>
    </xf>
    <xf numFmtId="0" fontId="17" fillId="24" borderId="24" xfId="34" applyNumberFormat="1" applyFont="1" applyFill="1" applyBorder="1" applyAlignment="1">
      <alignment horizontal="center" vertical="top" wrapText="1"/>
    </xf>
    <xf numFmtId="0" fontId="0" fillId="24" borderId="0" xfId="0" applyFill="1" applyAlignment="1">
      <alignment vertical="top"/>
    </xf>
    <xf numFmtId="169" fontId="24" fillId="22" borderId="25" xfId="33" applyNumberFormat="1" applyFont="1" applyFill="1" applyBorder="1" applyAlignment="1" applyProtection="1">
      <alignment horizontal="justify" vertical="top"/>
    </xf>
    <xf numFmtId="0" fontId="25" fillId="22" borderId="25" xfId="33" applyFont="1" applyFill="1" applyBorder="1" applyAlignment="1" applyProtection="1">
      <alignment horizontal="left" vertical="top" wrapText="1"/>
    </xf>
    <xf numFmtId="0" fontId="23" fillId="0" borderId="0" xfId="0" applyFont="1" applyAlignment="1">
      <alignment vertical="top"/>
    </xf>
    <xf numFmtId="169" fontId="23" fillId="23" borderId="9" xfId="33" applyNumberFormat="1" applyFont="1" applyFill="1" applyBorder="1" applyAlignment="1" applyProtection="1">
      <alignment horizontal="left" vertical="top"/>
    </xf>
    <xf numFmtId="0" fontId="23" fillId="23" borderId="28" xfId="33" applyFont="1" applyFill="1" applyBorder="1" applyAlignment="1" applyProtection="1">
      <alignment vertical="top" wrapText="1"/>
    </xf>
    <xf numFmtId="0" fontId="23" fillId="23" borderId="0" xfId="0" applyFont="1" applyFill="1" applyAlignment="1">
      <alignment vertical="top"/>
    </xf>
    <xf numFmtId="169" fontId="23" fillId="23" borderId="28" xfId="33" applyNumberFormat="1" applyFont="1" applyFill="1" applyBorder="1" applyAlignment="1" applyProtection="1">
      <alignment horizontal="left" vertical="top"/>
    </xf>
    <xf numFmtId="0" fontId="23" fillId="23" borderId="9" xfId="33" applyFont="1" applyFill="1" applyBorder="1" applyAlignment="1" applyProtection="1">
      <alignment vertical="top" wrapText="1"/>
    </xf>
    <xf numFmtId="0" fontId="24" fillId="22" borderId="25" xfId="33" applyFont="1" applyFill="1" applyBorder="1" applyAlignment="1" applyProtection="1">
      <alignment horizontal="left" vertical="top" wrapText="1"/>
    </xf>
    <xf numFmtId="3" fontId="18" fillId="22" borderId="26" xfId="0" applyNumberFormat="1" applyFont="1" applyFill="1" applyBorder="1" applyAlignment="1" applyProtection="1">
      <alignment horizontal="right" vertical="top"/>
    </xf>
    <xf numFmtId="0" fontId="18" fillId="22" borderId="32" xfId="33" applyFont="1" applyFill="1" applyBorder="1" applyAlignment="1" applyProtection="1">
      <alignment horizontal="left" vertical="top" wrapText="1"/>
    </xf>
    <xf numFmtId="3" fontId="18" fillId="22" borderId="27" xfId="0" applyNumberFormat="1" applyFont="1" applyFill="1" applyBorder="1" applyAlignment="1" applyProtection="1">
      <alignment horizontal="right" vertical="top"/>
    </xf>
    <xf numFmtId="3" fontId="18" fillId="22" borderId="25" xfId="0" applyNumberFormat="1" applyFont="1" applyFill="1" applyBorder="1" applyAlignment="1" applyProtection="1">
      <alignment horizontal="right" vertical="top"/>
    </xf>
    <xf numFmtId="169" fontId="23" fillId="23" borderId="19" xfId="33" applyNumberFormat="1" applyFont="1" applyFill="1" applyBorder="1" applyAlignment="1" applyProtection="1">
      <alignment horizontal="left" vertical="top"/>
    </xf>
    <xf numFmtId="0" fontId="23" fillId="23" borderId="19" xfId="33" applyFont="1" applyFill="1" applyBorder="1" applyAlignment="1" applyProtection="1">
      <alignment vertical="top" wrapText="1"/>
    </xf>
    <xf numFmtId="0" fontId="23" fillId="23" borderId="28" xfId="33" applyFont="1" applyFill="1" applyBorder="1" applyAlignment="1" applyProtection="1">
      <alignment horizontal="left" vertical="top" wrapText="1"/>
    </xf>
    <xf numFmtId="0" fontId="23" fillId="23" borderId="9" xfId="33" applyFont="1" applyFill="1" applyBorder="1" applyAlignment="1" applyProtection="1">
      <alignment horizontal="left" vertical="top" wrapText="1"/>
    </xf>
    <xf numFmtId="0" fontId="23" fillId="23" borderId="19" xfId="33" applyFont="1" applyFill="1" applyBorder="1" applyAlignment="1" applyProtection="1">
      <alignment horizontal="left" vertical="top" wrapText="1"/>
    </xf>
    <xf numFmtId="169" fontId="18" fillId="22" borderId="9" xfId="33" applyNumberFormat="1" applyFont="1" applyFill="1" applyBorder="1" applyAlignment="1" applyProtection="1">
      <alignment horizontal="justify" vertical="top"/>
    </xf>
    <xf numFmtId="0" fontId="18" fillId="22" borderId="9" xfId="33" applyFont="1" applyFill="1" applyBorder="1" applyAlignment="1" applyProtection="1">
      <alignment horizontal="left" vertical="top" wrapText="1"/>
    </xf>
    <xf numFmtId="3" fontId="18" fillId="22" borderId="34" xfId="0" applyNumberFormat="1" applyFont="1" applyFill="1" applyBorder="1" applyAlignment="1" applyProtection="1">
      <alignment horizontal="right" vertical="top"/>
    </xf>
    <xf numFmtId="3" fontId="18" fillId="22" borderId="9" xfId="0" applyNumberFormat="1" applyFont="1" applyFill="1" applyBorder="1" applyAlignment="1" applyProtection="1">
      <alignment horizontal="right" vertical="top"/>
    </xf>
    <xf numFmtId="3" fontId="18" fillId="22" borderId="19" xfId="0" applyNumberFormat="1" applyFont="1" applyFill="1" applyBorder="1" applyAlignment="1" applyProtection="1">
      <alignment horizontal="right" vertical="top"/>
    </xf>
    <xf numFmtId="3" fontId="18" fillId="22" borderId="17" xfId="0" applyNumberFormat="1" applyFont="1" applyFill="1" applyBorder="1" applyAlignment="1" applyProtection="1">
      <alignment horizontal="right" vertical="top"/>
    </xf>
    <xf numFmtId="3" fontId="18" fillId="22" borderId="37" xfId="0" applyNumberFormat="1" applyFont="1" applyFill="1" applyBorder="1" applyAlignment="1" applyProtection="1">
      <alignment horizontal="right" vertical="top"/>
    </xf>
    <xf numFmtId="169" fontId="18" fillId="22" borderId="25" xfId="33" applyNumberFormat="1" applyFont="1" applyFill="1" applyBorder="1" applyAlignment="1" applyProtection="1">
      <alignment horizontal="justify" vertical="top"/>
    </xf>
    <xf numFmtId="0" fontId="18" fillId="22" borderId="25" xfId="33" applyFont="1" applyFill="1" applyBorder="1" applyAlignment="1" applyProtection="1">
      <alignment vertical="top" wrapText="1"/>
    </xf>
    <xf numFmtId="169" fontId="23" fillId="23" borderId="28" xfId="0" applyNumberFormat="1" applyFont="1" applyFill="1" applyBorder="1" applyAlignment="1" applyProtection="1">
      <alignment horizontal="left" vertical="top"/>
    </xf>
    <xf numFmtId="0" fontId="23" fillId="23" borderId="28" xfId="0" applyFont="1" applyFill="1" applyBorder="1" applyAlignment="1" applyProtection="1">
      <alignment vertical="top" wrapText="1"/>
    </xf>
    <xf numFmtId="169" fontId="24" fillId="22" borderId="32" xfId="33" applyNumberFormat="1" applyFont="1" applyFill="1" applyBorder="1" applyAlignment="1" applyProtection="1">
      <alignment horizontal="justify" vertical="top"/>
    </xf>
    <xf numFmtId="0" fontId="24" fillId="22" borderId="32" xfId="33" applyFont="1" applyFill="1" applyBorder="1" applyAlignment="1" applyProtection="1">
      <alignment horizontal="left" vertical="top" wrapText="1"/>
    </xf>
    <xf numFmtId="3" fontId="18" fillId="22" borderId="39" xfId="33" applyNumberFormat="1" applyFont="1" applyFill="1" applyBorder="1" applyAlignment="1" applyProtection="1">
      <alignment horizontal="right" vertical="top"/>
    </xf>
    <xf numFmtId="3" fontId="18" fillId="22" borderId="26" xfId="33" applyNumberFormat="1" applyFont="1" applyFill="1" applyBorder="1" applyAlignment="1" applyProtection="1">
      <alignment horizontal="right" vertical="top"/>
    </xf>
    <xf numFmtId="3" fontId="18" fillId="22" borderId="27" xfId="33" applyNumberFormat="1" applyFont="1" applyFill="1" applyBorder="1" applyAlignment="1" applyProtection="1">
      <alignment horizontal="right" vertical="top"/>
    </xf>
    <xf numFmtId="3" fontId="18" fillId="22" borderId="25" xfId="33" applyNumberFormat="1" applyFont="1" applyFill="1" applyBorder="1" applyAlignment="1" applyProtection="1">
      <alignment horizontal="right" vertical="top"/>
    </xf>
    <xf numFmtId="169" fontId="26" fillId="23" borderId="9" xfId="33" applyNumberFormat="1" applyFont="1" applyFill="1" applyBorder="1" applyAlignment="1" applyProtection="1">
      <alignment horizontal="left" vertical="top" wrapText="1"/>
    </xf>
    <xf numFmtId="169" fontId="26" fillId="23" borderId="19" xfId="33" applyNumberFormat="1" applyFont="1" applyFill="1" applyBorder="1" applyAlignment="1" applyProtection="1">
      <alignment horizontal="left" vertical="top" wrapText="1"/>
    </xf>
    <xf numFmtId="0" fontId="23" fillId="23" borderId="19" xfId="33" applyFont="1" applyFill="1" applyBorder="1" applyAlignment="1" applyProtection="1">
      <alignment horizontal="justify" vertical="top" wrapText="1"/>
    </xf>
    <xf numFmtId="3" fontId="18" fillId="26" borderId="40" xfId="0" applyNumberFormat="1" applyFont="1" applyFill="1" applyBorder="1" applyAlignment="1">
      <alignment horizontal="right" vertical="top"/>
    </xf>
    <xf numFmtId="0" fontId="0" fillId="0" borderId="11" xfId="0" applyBorder="1"/>
    <xf numFmtId="0" fontId="0" fillId="0" borderId="13" xfId="0" applyBorder="1"/>
    <xf numFmtId="4" fontId="0" fillId="0" borderId="0" xfId="0" applyNumberFormat="1"/>
    <xf numFmtId="167" fontId="0" fillId="0" borderId="0" xfId="30" applyNumberFormat="1" applyFont="1"/>
    <xf numFmtId="0" fontId="0" fillId="0" borderId="23" xfId="0" applyBorder="1"/>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39" xfId="0" applyBorder="1"/>
    <xf numFmtId="0" fontId="0" fillId="0" borderId="15" xfId="0" applyBorder="1"/>
    <xf numFmtId="165" fontId="0" fillId="0" borderId="0" xfId="0" applyNumberFormat="1" applyAlignment="1">
      <alignment horizontal="right"/>
    </xf>
    <xf numFmtId="0" fontId="0" fillId="0" borderId="0" xfId="0" applyAlignment="1">
      <alignment horizontal="right"/>
    </xf>
    <xf numFmtId="0" fontId="20" fillId="23" borderId="7" xfId="0" applyFont="1" applyFill="1" applyBorder="1"/>
    <xf numFmtId="0" fontId="0" fillId="27" borderId="0" xfId="0" applyFill="1" applyAlignment="1">
      <alignment horizontal="center"/>
    </xf>
    <xf numFmtId="0" fontId="0" fillId="27" borderId="0" xfId="0" applyFill="1" applyAlignment="1">
      <alignment horizontal="justify"/>
    </xf>
    <xf numFmtId="0" fontId="2" fillId="0" borderId="0" xfId="34" applyAlignment="1">
      <alignment horizontal="justify" vertical="center"/>
    </xf>
    <xf numFmtId="0" fontId="31" fillId="33" borderId="42" xfId="0" applyFont="1" applyFill="1" applyBorder="1" applyAlignment="1">
      <alignment horizontal="left"/>
    </xf>
    <xf numFmtId="0" fontId="33" fillId="34" borderId="7" xfId="0" applyFont="1" applyFill="1" applyBorder="1" applyAlignment="1">
      <alignment horizontal="center" vertical="center" wrapText="1"/>
    </xf>
    <xf numFmtId="170" fontId="35" fillId="0" borderId="7" xfId="38" applyNumberFormat="1" applyFont="1" applyBorder="1" applyAlignment="1">
      <alignment horizontal="center" vertical="top"/>
    </xf>
    <xf numFmtId="0" fontId="36" fillId="36" borderId="7" xfId="0" applyFont="1" applyFill="1" applyBorder="1" applyAlignment="1">
      <alignment horizontal="center" vertical="center" wrapText="1"/>
    </xf>
    <xf numFmtId="3" fontId="36" fillId="36" borderId="7" xfId="0" applyNumberFormat="1" applyFont="1" applyFill="1" applyBorder="1" applyAlignment="1">
      <alignment horizontal="right" vertical="center" wrapText="1"/>
    </xf>
    <xf numFmtId="3" fontId="17" fillId="36" borderId="7" xfId="0" applyNumberFormat="1" applyFont="1" applyFill="1" applyBorder="1" applyAlignment="1">
      <alignment horizontal="right" vertical="center" wrapText="1"/>
    </xf>
    <xf numFmtId="3" fontId="17" fillId="36" borderId="7" xfId="0" applyNumberFormat="1" applyFont="1" applyFill="1" applyBorder="1" applyAlignment="1">
      <alignment horizontal="center" vertical="center" wrapText="1"/>
    </xf>
    <xf numFmtId="10" fontId="17" fillId="36" borderId="7" xfId="41" applyNumberFormat="1" applyFont="1" applyFill="1" applyBorder="1" applyAlignment="1">
      <alignment horizontal="center" vertical="center" wrapText="1"/>
    </xf>
    <xf numFmtId="0" fontId="16" fillId="0" borderId="0" xfId="0" applyFont="1"/>
    <xf numFmtId="0" fontId="36" fillId="34" borderId="7" xfId="0" applyFont="1" applyFill="1" applyBorder="1" applyAlignment="1">
      <alignment horizontal="center" vertical="center" wrapText="1"/>
    </xf>
    <xf numFmtId="0" fontId="33" fillId="36" borderId="7" xfId="0" applyFont="1" applyFill="1" applyBorder="1" applyAlignment="1">
      <alignment horizontal="center" vertical="center" wrapText="1"/>
    </xf>
    <xf numFmtId="0" fontId="38" fillId="33" borderId="7" xfId="0" applyFont="1" applyFill="1" applyBorder="1" applyAlignment="1">
      <alignment horizontal="justify" vertical="center" wrapText="1"/>
    </xf>
    <xf numFmtId="3" fontId="17" fillId="33" borderId="7" xfId="0" applyNumberFormat="1" applyFont="1" applyFill="1" applyBorder="1" applyAlignment="1">
      <alignment horizontal="right" vertical="center" wrapText="1"/>
    </xf>
    <xf numFmtId="3" fontId="17" fillId="33" borderId="7" xfId="0" applyNumberFormat="1" applyFont="1" applyFill="1" applyBorder="1" applyAlignment="1">
      <alignment horizontal="center" vertical="center" wrapText="1"/>
    </xf>
    <xf numFmtId="0" fontId="16" fillId="35" borderId="7" xfId="0" applyFont="1" applyFill="1" applyBorder="1" applyAlignment="1">
      <alignment horizontal="justify" vertical="top" wrapText="1"/>
    </xf>
    <xf numFmtId="3" fontId="34" fillId="35" borderId="7" xfId="0" applyNumberFormat="1" applyFont="1" applyFill="1" applyBorder="1" applyAlignment="1">
      <alignment horizontal="center" vertical="top" wrapText="1"/>
    </xf>
    <xf numFmtId="3" fontId="36" fillId="33" borderId="7" xfId="0" applyNumberFormat="1" applyFont="1" applyFill="1" applyBorder="1" applyAlignment="1">
      <alignment horizontal="right" vertical="center" wrapText="1"/>
    </xf>
    <xf numFmtId="9" fontId="36" fillId="33" borderId="7" xfId="41" applyFont="1" applyFill="1" applyBorder="1" applyAlignment="1">
      <alignment horizontal="center" vertical="center" wrapText="1"/>
    </xf>
    <xf numFmtId="0" fontId="38" fillId="32" borderId="7" xfId="0" applyFont="1" applyFill="1" applyBorder="1" applyAlignment="1">
      <alignment horizontal="justify" vertical="center" wrapText="1"/>
    </xf>
    <xf numFmtId="3" fontId="36" fillId="32" borderId="7" xfId="0" applyNumberFormat="1" applyFont="1" applyFill="1" applyBorder="1" applyAlignment="1">
      <alignment horizontal="right" vertical="center" wrapText="1"/>
    </xf>
    <xf numFmtId="0" fontId="39" fillId="0" borderId="0" xfId="0" applyFont="1"/>
    <xf numFmtId="0" fontId="1" fillId="23" borderId="7" xfId="0" applyFont="1" applyFill="1" applyBorder="1" applyAlignment="1">
      <alignment horizontal="right" vertical="top"/>
    </xf>
    <xf numFmtId="0" fontId="0" fillId="23" borderId="7" xfId="0" applyFill="1" applyBorder="1" applyAlignment="1">
      <alignment vertical="top" wrapText="1"/>
    </xf>
    <xf numFmtId="171" fontId="1" fillId="23" borderId="7" xfId="0" applyNumberFormat="1" applyFont="1" applyFill="1" applyBorder="1" applyAlignment="1" applyProtection="1">
      <alignment horizontal="center" vertical="top" wrapText="1"/>
    </xf>
    <xf numFmtId="171" fontId="1" fillId="23" borderId="7" xfId="0" applyNumberFormat="1" applyFont="1" applyFill="1" applyBorder="1" applyAlignment="1">
      <alignment horizontal="center" vertical="top" wrapText="1"/>
    </xf>
    <xf numFmtId="0" fontId="1" fillId="23" borderId="0" xfId="0" applyFont="1" applyFill="1" applyAlignment="1">
      <alignment vertical="top" wrapText="1"/>
    </xf>
    <xf numFmtId="171" fontId="1" fillId="23" borderId="7" xfId="0" applyNumberFormat="1" applyFont="1" applyFill="1" applyBorder="1" applyAlignment="1" applyProtection="1">
      <alignment horizontal="right" vertical="top" wrapText="1"/>
    </xf>
    <xf numFmtId="0" fontId="1" fillId="23" borderId="7" xfId="0" applyFont="1" applyFill="1" applyBorder="1" applyAlignment="1">
      <alignment horizontal="left" vertical="top" wrapText="1"/>
    </xf>
    <xf numFmtId="0" fontId="15" fillId="23" borderId="7" xfId="34" applyFont="1" applyFill="1" applyBorder="1" applyAlignment="1">
      <alignment horizontal="justify" vertical="top" wrapText="1"/>
    </xf>
    <xf numFmtId="167" fontId="1" fillId="23" borderId="7" xfId="30" applyNumberFormat="1" applyFont="1" applyFill="1" applyBorder="1" applyAlignment="1">
      <alignment horizontal="right" vertical="top" wrapText="1"/>
    </xf>
    <xf numFmtId="49" fontId="1" fillId="23" borderId="7" xfId="33" applyNumberFormat="1" applyFont="1" applyFill="1" applyBorder="1" applyAlignment="1">
      <alignment horizontal="center" vertical="top" wrapText="1"/>
    </xf>
    <xf numFmtId="0" fontId="1" fillId="23" borderId="7" xfId="0" applyFont="1" applyFill="1" applyBorder="1" applyAlignment="1">
      <alignment horizontal="center" vertical="top" wrapText="1"/>
    </xf>
    <xf numFmtId="5" fontId="1" fillId="23" borderId="7" xfId="30" applyNumberFormat="1" applyFont="1" applyFill="1" applyBorder="1" applyAlignment="1">
      <alignment horizontal="justify" vertical="top" wrapText="1"/>
    </xf>
    <xf numFmtId="0" fontId="1" fillId="23" borderId="7" xfId="0" applyFont="1" applyFill="1" applyBorder="1" applyAlignment="1">
      <alignment horizontal="justify" vertical="top"/>
    </xf>
    <xf numFmtId="167" fontId="1" fillId="23" borderId="7" xfId="30" applyNumberFormat="1" applyFont="1" applyFill="1" applyBorder="1" applyAlignment="1">
      <alignment vertical="top"/>
    </xf>
    <xf numFmtId="0" fontId="1" fillId="23" borderId="7" xfId="0" applyFont="1" applyFill="1" applyBorder="1" applyAlignment="1">
      <alignment vertical="top" wrapText="1"/>
    </xf>
    <xf numFmtId="0" fontId="1" fillId="23" borderId="16" xfId="0" applyFont="1" applyFill="1" applyBorder="1" applyAlignment="1">
      <alignment horizontal="justify" vertical="top" wrapText="1"/>
    </xf>
    <xf numFmtId="0" fontId="1" fillId="23" borderId="7" xfId="0" applyFont="1" applyFill="1" applyBorder="1"/>
    <xf numFmtId="3" fontId="1" fillId="23" borderId="7" xfId="34" applyNumberFormat="1" applyFont="1" applyFill="1" applyBorder="1" applyAlignment="1">
      <alignment horizontal="justify" vertical="top" wrapText="1"/>
    </xf>
    <xf numFmtId="0" fontId="1" fillId="23" borderId="7" xfId="0" applyNumberFormat="1" applyFont="1" applyFill="1" applyBorder="1" applyAlignment="1">
      <alignment horizontal="center" vertical="top" wrapText="1"/>
    </xf>
    <xf numFmtId="170" fontId="35" fillId="23" borderId="7" xfId="38" applyNumberFormat="1" applyFont="1" applyFill="1" applyBorder="1" applyAlignment="1">
      <alignment horizontal="center" vertical="top"/>
    </xf>
    <xf numFmtId="9" fontId="17" fillId="36" borderId="7" xfId="41" applyNumberFormat="1" applyFont="1" applyFill="1" applyBorder="1" applyAlignment="1">
      <alignment horizontal="center" vertical="center" wrapText="1"/>
    </xf>
    <xf numFmtId="0" fontId="1" fillId="23" borderId="7" xfId="0" applyFont="1" applyFill="1" applyBorder="1" applyAlignment="1">
      <alignment horizontal="right" vertical="top" wrapText="1"/>
    </xf>
    <xf numFmtId="3" fontId="1" fillId="23" borderId="7" xfId="34" applyNumberFormat="1" applyFont="1" applyFill="1" applyBorder="1" applyAlignment="1">
      <alignment vertical="top" wrapText="1"/>
    </xf>
    <xf numFmtId="0" fontId="35" fillId="0" borderId="0" xfId="0" applyFont="1" applyBorder="1" applyAlignment="1">
      <alignment horizontal="center" vertical="center" wrapText="1"/>
    </xf>
    <xf numFmtId="1" fontId="35" fillId="0" borderId="36" xfId="30" applyNumberFormat="1" applyFont="1" applyFill="1" applyBorder="1" applyAlignment="1">
      <alignment horizontal="right" vertical="center" wrapText="1"/>
    </xf>
    <xf numFmtId="1" fontId="35" fillId="0" borderId="46" xfId="30" applyNumberFormat="1" applyFont="1" applyFill="1" applyBorder="1" applyAlignment="1">
      <alignment horizontal="right" vertical="center" wrapText="1"/>
    </xf>
    <xf numFmtId="49" fontId="35" fillId="0" borderId="0" xfId="0" applyNumberFormat="1" applyFont="1" applyBorder="1" applyAlignment="1">
      <alignment horizontal="center" vertical="center" wrapText="1"/>
    </xf>
    <xf numFmtId="14" fontId="35" fillId="0" borderId="0" xfId="0" applyNumberFormat="1" applyFont="1" applyBorder="1" applyAlignment="1">
      <alignment horizontal="center" vertical="center" wrapText="1"/>
    </xf>
    <xf numFmtId="0" fontId="35" fillId="0" borderId="0" xfId="0" applyFont="1" applyFill="1" applyBorder="1" applyAlignment="1">
      <alignment horizontal="center" vertical="center" wrapText="1"/>
    </xf>
    <xf numFmtId="1" fontId="35" fillId="0" borderId="0" xfId="0" applyNumberFormat="1" applyFont="1" applyFill="1" applyBorder="1" applyAlignment="1">
      <alignment horizontal="center" vertical="center" wrapText="1"/>
    </xf>
    <xf numFmtId="168" fontId="35" fillId="0" borderId="0" xfId="0" applyNumberFormat="1" applyFont="1" applyFill="1" applyBorder="1" applyAlignment="1">
      <alignment horizontal="center" vertical="center" wrapText="1"/>
    </xf>
    <xf numFmtId="0" fontId="35" fillId="24" borderId="0" xfId="0" applyFont="1" applyFill="1" applyBorder="1" applyAlignment="1">
      <alignment horizontal="center" vertical="center" wrapText="1"/>
    </xf>
    <xf numFmtId="3" fontId="35" fillId="24" borderId="0" xfId="0" applyNumberFormat="1" applyFont="1" applyFill="1" applyBorder="1" applyAlignment="1">
      <alignment horizontal="center" vertical="center" wrapText="1"/>
    </xf>
    <xf numFmtId="0" fontId="35" fillId="24" borderId="0" xfId="0" applyFont="1" applyFill="1" applyBorder="1" applyAlignment="1">
      <alignment horizontal="right" vertical="center" wrapText="1"/>
    </xf>
    <xf numFmtId="0" fontId="35" fillId="38" borderId="0" xfId="0" applyFont="1" applyFill="1" applyBorder="1" applyAlignment="1">
      <alignment horizontal="center" vertical="center" wrapText="1"/>
    </xf>
    <xf numFmtId="167" fontId="35" fillId="38" borderId="0" xfId="30" applyNumberFormat="1" applyFont="1" applyFill="1" applyBorder="1" applyAlignment="1">
      <alignment horizontal="center" vertical="center" wrapText="1"/>
    </xf>
    <xf numFmtId="167" fontId="35" fillId="0" borderId="0" xfId="30" applyNumberFormat="1" applyFont="1" applyBorder="1" applyAlignment="1">
      <alignment horizontal="center" vertical="center" wrapText="1"/>
    </xf>
    <xf numFmtId="1" fontId="35" fillId="0" borderId="0" xfId="30" applyNumberFormat="1" applyFont="1" applyFill="1" applyBorder="1" applyAlignment="1">
      <alignment horizontal="right" vertical="center" wrapText="1"/>
    </xf>
    <xf numFmtId="1" fontId="35" fillId="0" borderId="47" xfId="30" applyNumberFormat="1" applyFont="1" applyFill="1" applyBorder="1" applyAlignment="1">
      <alignment horizontal="right" vertical="center" wrapText="1"/>
    </xf>
    <xf numFmtId="172" fontId="35" fillId="24" borderId="0" xfId="0" applyNumberFormat="1" applyFont="1" applyFill="1" applyBorder="1" applyAlignment="1">
      <alignment horizontal="right" vertical="center" wrapText="1"/>
    </xf>
    <xf numFmtId="0" fontId="17" fillId="39" borderId="43" xfId="0" applyFont="1" applyFill="1" applyBorder="1" applyAlignment="1">
      <alignment horizontal="center" vertical="center" wrapText="1"/>
    </xf>
    <xf numFmtId="14" fontId="17" fillId="39" borderId="43" xfId="0" applyNumberFormat="1" applyFont="1" applyFill="1" applyBorder="1" applyAlignment="1">
      <alignment horizontal="center" vertical="center" wrapText="1"/>
    </xf>
    <xf numFmtId="167" fontId="17" fillId="39" borderId="43" xfId="30" applyNumberFormat="1" applyFont="1" applyFill="1" applyBorder="1" applyAlignment="1">
      <alignment horizontal="center" vertical="center" wrapText="1"/>
    </xf>
    <xf numFmtId="0" fontId="17" fillId="37" borderId="16" xfId="0" applyFont="1" applyFill="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7" fillId="37" borderId="43" xfId="0" applyFont="1" applyFill="1" applyBorder="1" applyAlignment="1" applyProtection="1">
      <alignment horizontal="center" vertical="center" wrapText="1"/>
      <protection locked="0"/>
    </xf>
    <xf numFmtId="1" fontId="17" fillId="45" borderId="43" xfId="30" applyNumberFormat="1" applyFont="1" applyFill="1" applyBorder="1" applyAlignment="1">
      <alignment horizontal="center" vertical="center" wrapText="1"/>
    </xf>
    <xf numFmtId="1" fontId="17" fillId="25" borderId="43" xfId="30" applyNumberFormat="1" applyFont="1" applyFill="1" applyBorder="1" applyAlignment="1">
      <alignment horizontal="center" vertical="center" wrapText="1"/>
    </xf>
    <xf numFmtId="0" fontId="17" fillId="25" borderId="43" xfId="0" applyFont="1" applyFill="1" applyBorder="1" applyAlignment="1">
      <alignment horizontal="center" vertical="center" wrapText="1"/>
    </xf>
    <xf numFmtId="0" fontId="17" fillId="43" borderId="43" xfId="0" applyFont="1" applyFill="1" applyBorder="1" applyAlignment="1">
      <alignment horizontal="center" vertical="center" wrapText="1"/>
    </xf>
    <xf numFmtId="14" fontId="17" fillId="43" borderId="43" xfId="0" applyNumberFormat="1" applyFont="1" applyFill="1" applyBorder="1" applyAlignment="1">
      <alignment horizontal="center" vertical="center" wrapText="1"/>
    </xf>
    <xf numFmtId="49" fontId="17" fillId="39" borderId="43" xfId="0" applyNumberFormat="1" applyFont="1" applyFill="1" applyBorder="1" applyAlignment="1">
      <alignment horizontal="center" vertical="center" wrapText="1"/>
    </xf>
    <xf numFmtId="0" fontId="17" fillId="43" borderId="43" xfId="0" applyFont="1" applyFill="1" applyBorder="1" applyAlignment="1" applyProtection="1">
      <alignment horizontal="center" vertical="center" wrapText="1"/>
      <protection locked="0"/>
    </xf>
    <xf numFmtId="0" fontId="17" fillId="39" borderId="43" xfId="0" applyFont="1" applyFill="1" applyBorder="1" applyAlignment="1" applyProtection="1">
      <alignment horizontal="center" vertical="center" wrapText="1"/>
      <protection locked="0"/>
    </xf>
    <xf numFmtId="3" fontId="17" fillId="43" borderId="43" xfId="0" applyNumberFormat="1" applyFont="1" applyFill="1" applyBorder="1" applyAlignment="1">
      <alignment horizontal="center" vertical="center" wrapText="1"/>
    </xf>
    <xf numFmtId="0" fontId="1" fillId="23" borderId="43" xfId="0" applyNumberFormat="1" applyFont="1" applyFill="1" applyBorder="1" applyAlignment="1" applyProtection="1">
      <alignment horizontal="center" vertical="top" wrapText="1"/>
    </xf>
    <xf numFmtId="0" fontId="1" fillId="23" borderId="7" xfId="0" applyFont="1" applyFill="1" applyBorder="1" applyAlignment="1" applyProtection="1">
      <alignment horizontal="left" vertical="top" wrapText="1"/>
    </xf>
    <xf numFmtId="0" fontId="1" fillId="23" borderId="7" xfId="0" applyNumberFormat="1" applyFont="1" applyFill="1" applyBorder="1" applyAlignment="1" applyProtection="1">
      <alignment horizontal="center" vertical="top" wrapText="1"/>
    </xf>
    <xf numFmtId="0" fontId="1" fillId="23" borderId="43" xfId="0" applyFont="1" applyFill="1" applyBorder="1" applyAlignment="1">
      <alignment horizontal="justify" vertical="top" wrapText="1"/>
    </xf>
    <xf numFmtId="0" fontId="1" fillId="23" borderId="43" xfId="0" applyFont="1" applyFill="1" applyBorder="1" applyAlignment="1" applyProtection="1">
      <alignment horizontal="justify" vertical="top"/>
      <protection locked="0"/>
    </xf>
    <xf numFmtId="0" fontId="0" fillId="23" borderId="7" xfId="0" applyFill="1" applyBorder="1" applyAlignment="1">
      <alignment horizontal="justify" vertical="top"/>
    </xf>
    <xf numFmtId="167" fontId="1" fillId="23" borderId="43" xfId="30" applyNumberFormat="1" applyFont="1" applyFill="1" applyBorder="1" applyAlignment="1" applyProtection="1">
      <alignment horizontal="right" vertical="top" wrapText="1"/>
    </xf>
    <xf numFmtId="1" fontId="1" fillId="23" borderId="43" xfId="30" applyNumberFormat="1" applyFont="1" applyFill="1" applyBorder="1" applyAlignment="1">
      <alignment vertical="top"/>
    </xf>
    <xf numFmtId="1" fontId="1" fillId="23" borderId="43" xfId="30" applyNumberFormat="1" applyFont="1" applyFill="1" applyBorder="1" applyAlignment="1" applyProtection="1">
      <alignment horizontal="center" vertical="top" wrapText="1"/>
    </xf>
    <xf numFmtId="0" fontId="1" fillId="23" borderId="43" xfId="0" applyFont="1" applyFill="1" applyBorder="1" applyAlignment="1">
      <alignment vertical="top" wrapText="1"/>
    </xf>
    <xf numFmtId="0" fontId="1" fillId="23" borderId="43" xfId="0" applyFont="1" applyFill="1" applyBorder="1" applyAlignment="1">
      <alignment horizontal="justify" vertical="top"/>
    </xf>
    <xf numFmtId="0" fontId="1" fillId="23" borderId="43" xfId="0" applyNumberFormat="1" applyFont="1" applyFill="1" applyBorder="1" applyAlignment="1">
      <alignment horizontal="justify" vertical="top" wrapText="1"/>
    </xf>
    <xf numFmtId="0" fontId="1" fillId="23" borderId="43" xfId="0" applyFont="1" applyFill="1" applyBorder="1" applyAlignment="1" applyProtection="1">
      <alignment vertical="top" wrapText="1"/>
      <protection locked="0"/>
    </xf>
    <xf numFmtId="0" fontId="1" fillId="23" borderId="43" xfId="0" applyFont="1" applyFill="1" applyBorder="1" applyAlignment="1" applyProtection="1">
      <alignment horizontal="center" vertical="top" wrapText="1"/>
      <protection locked="0"/>
    </xf>
    <xf numFmtId="1" fontId="1" fillId="23" borderId="43" xfId="30" applyNumberFormat="1" applyFont="1" applyFill="1" applyBorder="1" applyAlignment="1" applyProtection="1">
      <alignment horizontal="justify" vertical="top" wrapText="1"/>
    </xf>
    <xf numFmtId="14" fontId="1" fillId="23" borderId="43" xfId="30" applyNumberFormat="1" applyFont="1" applyFill="1" applyBorder="1" applyAlignment="1" applyProtection="1">
      <alignment horizontal="center" vertical="top" wrapText="1"/>
    </xf>
    <xf numFmtId="167" fontId="1" fillId="23" borderId="43" xfId="30" applyNumberFormat="1" applyFont="1" applyFill="1" applyBorder="1" applyAlignment="1" applyProtection="1">
      <alignment horizontal="center" vertical="top" wrapText="1"/>
    </xf>
    <xf numFmtId="1" fontId="1" fillId="23" borderId="43" xfId="30" applyNumberFormat="1" applyFont="1" applyFill="1" applyBorder="1" applyAlignment="1" applyProtection="1">
      <alignment horizontal="right" vertical="top" wrapText="1"/>
    </xf>
    <xf numFmtId="0" fontId="41" fillId="23" borderId="43" xfId="0" applyFont="1" applyFill="1" applyBorder="1" applyAlignment="1">
      <alignment vertical="top" wrapText="1"/>
    </xf>
    <xf numFmtId="0" fontId="1" fillId="23" borderId="43" xfId="0" applyFont="1" applyFill="1" applyBorder="1" applyAlignment="1">
      <alignment horizontal="center" vertical="top" wrapText="1"/>
    </xf>
    <xf numFmtId="0" fontId="1" fillId="23" borderId="43" xfId="0" applyFont="1" applyFill="1" applyBorder="1" applyAlignment="1">
      <alignment horizontal="left" vertical="top" wrapText="1"/>
    </xf>
    <xf numFmtId="0" fontId="1" fillId="23" borderId="7" xfId="0" applyFont="1" applyFill="1" applyBorder="1" applyAlignment="1" applyProtection="1">
      <alignment vertical="top" wrapText="1"/>
      <protection locked="0"/>
    </xf>
    <xf numFmtId="171" fontId="35" fillId="23" borderId="7" xfId="0" applyNumberFormat="1" applyFont="1" applyFill="1" applyBorder="1" applyAlignment="1" applyProtection="1">
      <alignment horizontal="center" vertical="top" wrapText="1"/>
    </xf>
    <xf numFmtId="3" fontId="1" fillId="23" borderId="7" xfId="0" applyNumberFormat="1" applyFont="1" applyFill="1" applyBorder="1" applyAlignment="1">
      <alignment horizontal="right" vertical="top" wrapText="1"/>
    </xf>
    <xf numFmtId="0" fontId="1" fillId="23" borderId="0" xfId="0" applyFont="1" applyFill="1" applyBorder="1" applyAlignment="1">
      <alignment vertical="top"/>
    </xf>
    <xf numFmtId="167" fontId="1" fillId="23" borderId="7" xfId="30" applyNumberFormat="1" applyFont="1" applyFill="1" applyBorder="1" applyAlignment="1" applyProtection="1">
      <alignment horizontal="right" vertical="top" wrapText="1"/>
    </xf>
    <xf numFmtId="0" fontId="1" fillId="23" borderId="7" xfId="0" applyFont="1" applyFill="1" applyBorder="1" applyAlignment="1" applyProtection="1">
      <alignment horizontal="right" vertical="top"/>
      <protection locked="0"/>
    </xf>
    <xf numFmtId="1" fontId="1" fillId="23" borderId="7" xfId="30" applyNumberFormat="1" applyFont="1" applyFill="1" applyBorder="1" applyAlignment="1" applyProtection="1">
      <alignment horizontal="center" vertical="top" wrapText="1"/>
    </xf>
    <xf numFmtId="0" fontId="1" fillId="23" borderId="7" xfId="0" applyNumberFormat="1" applyFont="1" applyFill="1" applyBorder="1" applyAlignment="1">
      <alignment horizontal="justify" vertical="top" wrapText="1"/>
    </xf>
    <xf numFmtId="0" fontId="1" fillId="23" borderId="7" xfId="0" applyFont="1" applyFill="1" applyBorder="1" applyAlignment="1" applyProtection="1">
      <alignment horizontal="center" vertical="top" wrapText="1"/>
      <protection locked="0"/>
    </xf>
    <xf numFmtId="14" fontId="1" fillId="23" borderId="7" xfId="30" applyNumberFormat="1" applyFont="1" applyFill="1" applyBorder="1" applyAlignment="1" applyProtection="1">
      <alignment horizontal="center" vertical="top" wrapText="1"/>
    </xf>
    <xf numFmtId="167" fontId="1" fillId="23" borderId="7" xfId="30" applyNumberFormat="1" applyFont="1" applyFill="1" applyBorder="1" applyAlignment="1" applyProtection="1">
      <alignment horizontal="center" vertical="top" wrapText="1"/>
    </xf>
    <xf numFmtId="1" fontId="1" fillId="23" borderId="7" xfId="30" applyNumberFormat="1" applyFont="1" applyFill="1" applyBorder="1" applyAlignment="1" applyProtection="1">
      <alignment horizontal="right" vertical="top" wrapText="1"/>
    </xf>
    <xf numFmtId="171" fontId="1" fillId="23" borderId="7" xfId="0" applyNumberFormat="1" applyFont="1" applyFill="1" applyBorder="1" applyAlignment="1" applyProtection="1">
      <alignment horizontal="left" vertical="top" wrapText="1"/>
    </xf>
    <xf numFmtId="0" fontId="20" fillId="23" borderId="0" xfId="0" applyFont="1" applyFill="1" applyBorder="1" applyAlignment="1">
      <alignment vertical="top"/>
    </xf>
    <xf numFmtId="1" fontId="1" fillId="23" borderId="7" xfId="30" applyNumberFormat="1" applyFont="1" applyFill="1" applyBorder="1" applyAlignment="1">
      <alignment vertical="top"/>
    </xf>
    <xf numFmtId="167" fontId="1" fillId="23" borderId="7" xfId="30" applyNumberFormat="1" applyFont="1" applyFill="1" applyBorder="1" applyAlignment="1">
      <alignment vertical="top" wrapText="1"/>
    </xf>
    <xf numFmtId="167" fontId="20" fillId="23" borderId="7" xfId="30" applyNumberFormat="1" applyFont="1" applyFill="1" applyBorder="1" applyAlignment="1">
      <alignment vertical="top" wrapText="1"/>
    </xf>
    <xf numFmtId="0" fontId="1" fillId="23" borderId="16" xfId="0" applyNumberFormat="1" applyFont="1" applyFill="1" applyBorder="1" applyAlignment="1" applyProtection="1">
      <alignment horizontal="center" vertical="top" wrapText="1"/>
    </xf>
    <xf numFmtId="49" fontId="1" fillId="23" borderId="7" xfId="0" applyNumberFormat="1" applyFont="1" applyFill="1" applyBorder="1" applyAlignment="1">
      <alignment horizontal="right" vertical="top" wrapText="1"/>
    </xf>
    <xf numFmtId="3" fontId="1" fillId="23" borderId="7" xfId="0" applyNumberFormat="1" applyFont="1" applyFill="1" applyBorder="1" applyAlignment="1" applyProtection="1">
      <alignment horizontal="center" vertical="top" wrapText="1"/>
    </xf>
    <xf numFmtId="0" fontId="1" fillId="23" borderId="7" xfId="0" applyNumberFormat="1" applyFont="1" applyFill="1" applyBorder="1" applyAlignment="1">
      <alignment horizontal="right" vertical="top" wrapText="1"/>
    </xf>
    <xf numFmtId="3" fontId="1" fillId="23" borderId="7" xfId="0" applyNumberFormat="1" applyFont="1" applyFill="1" applyBorder="1" applyAlignment="1">
      <alignment horizontal="center" vertical="top"/>
    </xf>
    <xf numFmtId="0" fontId="35" fillId="0" borderId="0" xfId="0" applyFont="1" applyBorder="1" applyAlignment="1">
      <alignment horizontal="center"/>
    </xf>
    <xf numFmtId="0" fontId="35" fillId="23" borderId="0" xfId="0" applyFont="1" applyFill="1" applyBorder="1" applyAlignment="1">
      <alignment horizontal="center"/>
    </xf>
    <xf numFmtId="0" fontId="35" fillId="0" borderId="0" xfId="0" applyFont="1" applyBorder="1" applyAlignment="1">
      <alignment horizontal="justify"/>
    </xf>
    <xf numFmtId="167" fontId="35" fillId="0" borderId="0" xfId="30" applyNumberFormat="1" applyFont="1" applyBorder="1" applyAlignment="1">
      <alignment horizontal="right"/>
    </xf>
    <xf numFmtId="173" fontId="35" fillId="0" borderId="0" xfId="0" applyNumberFormat="1" applyFont="1" applyBorder="1" applyAlignment="1">
      <alignment horizontal="right"/>
    </xf>
    <xf numFmtId="0" fontId="35" fillId="0" borderId="0" xfId="0" applyFont="1" applyBorder="1"/>
    <xf numFmtId="1" fontId="35" fillId="0" borderId="0" xfId="30" applyNumberFormat="1" applyFont="1" applyBorder="1" applyAlignment="1">
      <alignment horizontal="right"/>
    </xf>
    <xf numFmtId="14" fontId="35" fillId="0" borderId="0" xfId="0" applyNumberFormat="1" applyFont="1" applyBorder="1" applyAlignment="1">
      <alignment horizontal="center"/>
    </xf>
    <xf numFmtId="14" fontId="35" fillId="0" borderId="0" xfId="0" applyNumberFormat="1" applyFont="1" applyBorder="1" applyAlignment="1">
      <alignment horizontal="center" vertical="center"/>
    </xf>
    <xf numFmtId="167" fontId="35" fillId="0" borderId="0" xfId="30" applyNumberFormat="1" applyFont="1" applyBorder="1"/>
    <xf numFmtId="1" fontId="35" fillId="0" borderId="0" xfId="30" applyNumberFormat="1" applyFont="1" applyBorder="1" applyAlignment="1">
      <alignment horizontal="center"/>
    </xf>
    <xf numFmtId="0" fontId="35" fillId="0" borderId="0" xfId="0" applyFont="1" applyBorder="1" applyAlignment="1">
      <alignment horizontal="right"/>
    </xf>
    <xf numFmtId="14" fontId="35" fillId="0" borderId="0" xfId="0" applyNumberFormat="1" applyFont="1" applyBorder="1" applyAlignment="1">
      <alignment horizontal="right"/>
    </xf>
    <xf numFmtId="49" fontId="35" fillId="0" borderId="0" xfId="0" applyNumberFormat="1" applyFont="1" applyBorder="1" applyAlignment="1">
      <alignment horizontal="center"/>
    </xf>
    <xf numFmtId="14" fontId="35" fillId="23" borderId="0" xfId="0" applyNumberFormat="1" applyFont="1" applyFill="1" applyBorder="1" applyAlignment="1">
      <alignment horizontal="center" vertical="center"/>
    </xf>
    <xf numFmtId="0" fontId="35" fillId="0" borderId="0" xfId="0" applyFont="1" applyFill="1" applyBorder="1" applyAlignment="1">
      <alignment horizontal="center"/>
    </xf>
    <xf numFmtId="1" fontId="35" fillId="0" borderId="0" xfId="0" applyNumberFormat="1" applyFont="1" applyFill="1" applyBorder="1" applyAlignment="1">
      <alignment horizontal="center"/>
    </xf>
    <xf numFmtId="168" fontId="35" fillId="0" borderId="0" xfId="0" applyNumberFormat="1" applyFont="1" applyFill="1" applyBorder="1" applyAlignment="1">
      <alignment horizontal="center" vertical="top"/>
    </xf>
    <xf numFmtId="0" fontId="35" fillId="43" borderId="0" xfId="0" applyFont="1" applyFill="1" applyBorder="1"/>
    <xf numFmtId="3" fontId="35" fillId="0" borderId="0" xfId="0" applyNumberFormat="1" applyFont="1" applyBorder="1" applyAlignment="1">
      <alignment vertical="top"/>
    </xf>
    <xf numFmtId="0" fontId="35" fillId="43" borderId="0" xfId="0" applyFont="1" applyFill="1" applyBorder="1" applyAlignment="1">
      <alignment horizontal="right" vertical="top"/>
    </xf>
    <xf numFmtId="0" fontId="35" fillId="24" borderId="0" xfId="0" applyFont="1" applyFill="1" applyBorder="1"/>
    <xf numFmtId="49" fontId="35" fillId="0" borderId="0" xfId="0" applyNumberFormat="1" applyFont="1" applyBorder="1"/>
    <xf numFmtId="0" fontId="35" fillId="38" borderId="0" xfId="0" applyFont="1" applyFill="1" applyBorder="1"/>
    <xf numFmtId="167" fontId="35" fillId="38" borderId="0" xfId="30" applyNumberFormat="1" applyFont="1" applyFill="1" applyBorder="1"/>
    <xf numFmtId="0" fontId="23" fillId="0" borderId="0" xfId="0" applyFont="1" applyBorder="1" applyAlignment="1">
      <alignment horizontal="center" vertical="center" wrapText="1"/>
    </xf>
    <xf numFmtId="1" fontId="23" fillId="0" borderId="0" xfId="30" applyNumberFormat="1" applyFont="1" applyFill="1" applyBorder="1" applyAlignment="1">
      <alignment horizontal="center" vertical="center" wrapText="1"/>
    </xf>
    <xf numFmtId="1" fontId="23" fillId="0" borderId="0" xfId="30" applyNumberFormat="1" applyFont="1" applyFill="1" applyBorder="1" applyAlignment="1">
      <alignment horizontal="right" vertical="center" wrapText="1"/>
    </xf>
    <xf numFmtId="3" fontId="1" fillId="23" borderId="0" xfId="0" applyNumberFormat="1" applyFont="1" applyFill="1" applyAlignment="1">
      <alignment vertical="top"/>
    </xf>
    <xf numFmtId="49" fontId="1" fillId="23" borderId="7" xfId="0" applyNumberFormat="1" applyFont="1" applyFill="1" applyBorder="1" applyAlignment="1">
      <alignment horizontal="center" vertical="top" wrapText="1"/>
    </xf>
    <xf numFmtId="171" fontId="1" fillId="23" borderId="7" xfId="0" applyNumberFormat="1" applyFont="1" applyFill="1" applyBorder="1" applyAlignment="1" applyProtection="1">
      <alignment horizontal="justify" vertical="top" wrapText="1"/>
    </xf>
    <xf numFmtId="3" fontId="1" fillId="23" borderId="7" xfId="34" applyNumberFormat="1" applyFont="1" applyFill="1" applyBorder="1" applyAlignment="1">
      <alignment horizontal="left" vertical="top" wrapText="1"/>
    </xf>
    <xf numFmtId="0" fontId="35" fillId="23" borderId="7" xfId="0" applyFont="1" applyFill="1" applyBorder="1" applyAlignment="1">
      <alignment horizontal="justify" vertical="top" wrapText="1"/>
    </xf>
    <xf numFmtId="0" fontId="1" fillId="23" borderId="7" xfId="0" applyFont="1" applyFill="1" applyBorder="1" applyAlignment="1" applyProtection="1">
      <alignment horizontal="justify" vertical="top" wrapText="1"/>
      <protection locked="0"/>
    </xf>
    <xf numFmtId="170" fontId="35" fillId="0" borderId="7" xfId="38" applyNumberFormat="1" applyFont="1" applyBorder="1" applyAlignment="1">
      <alignment horizontal="right" vertical="top"/>
    </xf>
    <xf numFmtId="0" fontId="35" fillId="0" borderId="7" xfId="34" applyFont="1" applyFill="1" applyBorder="1" applyAlignment="1">
      <alignment horizontal="justify" vertical="top" wrapText="1"/>
    </xf>
    <xf numFmtId="167" fontId="35" fillId="0" borderId="7" xfId="38" applyNumberFormat="1" applyFont="1" applyFill="1" applyBorder="1" applyAlignment="1">
      <alignment horizontal="justify" vertical="top"/>
    </xf>
    <xf numFmtId="0" fontId="35" fillId="0" borderId="7" xfId="0" applyFont="1" applyBorder="1" applyAlignment="1">
      <alignment vertical="top"/>
    </xf>
    <xf numFmtId="3" fontId="18" fillId="22" borderId="26" xfId="38" applyNumberFormat="1" applyFont="1" applyFill="1" applyBorder="1" applyAlignment="1">
      <alignment horizontal="right" vertical="top"/>
    </xf>
    <xf numFmtId="3" fontId="18" fillId="22" borderId="27" xfId="38" applyNumberFormat="1" applyFont="1" applyFill="1" applyBorder="1" applyAlignment="1">
      <alignment horizontal="right" vertical="top"/>
    </xf>
    <xf numFmtId="3" fontId="18" fillId="22" borderId="25" xfId="38" applyNumberFormat="1" applyFont="1" applyFill="1" applyBorder="1" applyAlignment="1">
      <alignment horizontal="right" vertical="top"/>
    </xf>
    <xf numFmtId="0" fontId="24" fillId="0" borderId="25" xfId="33" applyFont="1" applyFill="1" applyBorder="1" applyAlignment="1">
      <alignment vertical="top"/>
    </xf>
    <xf numFmtId="0" fontId="24" fillId="26" borderId="40" xfId="33" applyFont="1" applyFill="1" applyBorder="1" applyAlignment="1" applyProtection="1">
      <alignment vertical="top" wrapText="1"/>
    </xf>
    <xf numFmtId="0" fontId="1" fillId="23" borderId="7" xfId="0" applyNumberFormat="1" applyFont="1" applyFill="1" applyBorder="1" applyAlignment="1" applyProtection="1">
      <alignment horizontal="left" vertical="top" wrapText="1"/>
    </xf>
    <xf numFmtId="0" fontId="1" fillId="23" borderId="7" xfId="0" applyFont="1" applyFill="1" applyBorder="1" applyAlignment="1" applyProtection="1">
      <alignment horizontal="justify" vertical="top"/>
      <protection locked="0"/>
    </xf>
    <xf numFmtId="1" fontId="35" fillId="23" borderId="7" xfId="30" applyNumberFormat="1" applyFont="1" applyFill="1" applyBorder="1" applyAlignment="1" applyProtection="1">
      <alignment horizontal="center" vertical="top" wrapText="1"/>
    </xf>
    <xf numFmtId="4" fontId="1" fillId="23" borderId="7" xfId="0" applyNumberFormat="1" applyFont="1" applyFill="1" applyBorder="1" applyAlignment="1" applyProtection="1">
      <alignment horizontal="justify" vertical="top" wrapText="1"/>
    </xf>
    <xf numFmtId="0" fontId="21" fillId="23" borderId="7" xfId="0" applyFont="1" applyFill="1" applyBorder="1" applyAlignment="1">
      <alignment vertical="top" wrapText="1"/>
    </xf>
    <xf numFmtId="0" fontId="1" fillId="23" borderId="7" xfId="0" applyNumberFormat="1" applyFont="1" applyFill="1" applyBorder="1" applyAlignment="1" applyProtection="1">
      <alignment horizontal="right" vertical="top" wrapText="1"/>
    </xf>
    <xf numFmtId="14" fontId="1" fillId="23" borderId="7" xfId="0" applyNumberFormat="1" applyFont="1" applyFill="1" applyBorder="1" applyAlignment="1" applyProtection="1">
      <alignment horizontal="right" vertical="top" wrapText="1"/>
    </xf>
    <xf numFmtId="49" fontId="1" fillId="23" borderId="7" xfId="0" applyNumberFormat="1" applyFont="1" applyFill="1" applyBorder="1" applyAlignment="1">
      <alignment horizontal="justify" vertical="top" wrapText="1"/>
    </xf>
    <xf numFmtId="172" fontId="1" fillId="23" borderId="7" xfId="0" applyNumberFormat="1" applyFont="1" applyFill="1" applyBorder="1" applyAlignment="1" applyProtection="1">
      <alignment horizontal="center" vertical="top" wrapText="1"/>
    </xf>
    <xf numFmtId="15" fontId="1" fillId="23" borderId="7" xfId="0" applyNumberFormat="1" applyFont="1" applyFill="1" applyBorder="1" applyAlignment="1">
      <alignment horizontal="left" vertical="top" wrapText="1"/>
    </xf>
    <xf numFmtId="174" fontId="1" fillId="23" borderId="7" xfId="0" applyNumberFormat="1" applyFont="1" applyFill="1" applyBorder="1" applyAlignment="1" applyProtection="1">
      <alignment horizontal="right" vertical="top" wrapText="1"/>
    </xf>
    <xf numFmtId="0" fontId="1" fillId="23" borderId="7" xfId="0" applyFont="1" applyFill="1" applyBorder="1" applyAlignment="1" applyProtection="1">
      <alignment horizontal="center" vertical="top" wrapText="1"/>
    </xf>
    <xf numFmtId="173" fontId="1" fillId="23" borderId="7" xfId="0" applyNumberFormat="1" applyFont="1" applyFill="1" applyBorder="1" applyAlignment="1" applyProtection="1">
      <alignment horizontal="right" vertical="top" wrapText="1"/>
    </xf>
    <xf numFmtId="164" fontId="1" fillId="23" borderId="7" xfId="0" applyNumberFormat="1" applyFont="1" applyFill="1" applyBorder="1" applyAlignment="1">
      <alignment horizontal="center" vertical="top" wrapText="1"/>
    </xf>
    <xf numFmtId="171" fontId="1" fillId="23" borderId="7" xfId="0" applyNumberFormat="1" applyFont="1" applyFill="1" applyBorder="1" applyAlignment="1">
      <alignment horizontal="center" vertical="top"/>
    </xf>
    <xf numFmtId="171" fontId="1" fillId="23" borderId="7" xfId="0" applyNumberFormat="1" applyFont="1" applyFill="1" applyBorder="1" applyAlignment="1">
      <alignment horizontal="right" vertical="top" wrapText="1"/>
    </xf>
    <xf numFmtId="0" fontId="23" fillId="0" borderId="0" xfId="0" applyFont="1" applyBorder="1"/>
    <xf numFmtId="3" fontId="18" fillId="22" borderId="38" xfId="0" applyNumberFormat="1" applyFont="1" applyFill="1" applyBorder="1" applyAlignment="1" applyProtection="1">
      <alignment horizontal="right" vertical="top"/>
    </xf>
    <xf numFmtId="0" fontId="17" fillId="24" borderId="8" xfId="34" applyNumberFormat="1" applyFont="1" applyFill="1" applyBorder="1" applyAlignment="1">
      <alignment horizontal="center" vertical="top" wrapText="1"/>
    </xf>
    <xf numFmtId="167" fontId="1" fillId="23" borderId="0" xfId="30" applyNumberFormat="1" applyFont="1" applyFill="1" applyAlignment="1">
      <alignment vertical="top"/>
    </xf>
    <xf numFmtId="0" fontId="1" fillId="23" borderId="7" xfId="0" applyFont="1" applyFill="1" applyBorder="1" applyAlignment="1">
      <alignment wrapText="1"/>
    </xf>
    <xf numFmtId="14" fontId="1" fillId="23" borderId="7" xfId="30" applyNumberFormat="1" applyFont="1" applyFill="1" applyBorder="1" applyAlignment="1" applyProtection="1">
      <alignment vertical="top" wrapText="1"/>
    </xf>
    <xf numFmtId="0" fontId="20" fillId="23" borderId="0" xfId="0" applyFont="1" applyFill="1" applyBorder="1" applyAlignment="1">
      <alignment horizontal="justify" vertical="top"/>
    </xf>
    <xf numFmtId="3" fontId="0" fillId="0" borderId="0" xfId="0" applyNumberFormat="1"/>
    <xf numFmtId="10" fontId="36" fillId="32" borderId="7" xfId="41" applyNumberFormat="1" applyFont="1" applyFill="1" applyBorder="1" applyAlignment="1">
      <alignment horizontal="center" vertical="center" wrapText="1"/>
    </xf>
    <xf numFmtId="10" fontId="17" fillId="33" borderId="7" xfId="41" applyNumberFormat="1" applyFont="1" applyFill="1" applyBorder="1" applyAlignment="1">
      <alignment horizontal="center" vertical="center" wrapText="1"/>
    </xf>
    <xf numFmtId="0" fontId="23" fillId="32" borderId="0" xfId="0" applyFont="1" applyFill="1" applyBorder="1" applyAlignment="1">
      <alignment horizontal="center" vertical="center" wrapText="1"/>
    </xf>
    <xf numFmtId="0" fontId="0" fillId="0" borderId="0" xfId="0" applyBorder="1" applyAlignment="1">
      <alignment horizontal="left" wrapText="1"/>
    </xf>
    <xf numFmtId="3" fontId="0" fillId="0" borderId="0" xfId="0" applyNumberFormat="1" applyBorder="1" applyAlignment="1">
      <alignment horizontal="left" wrapText="1"/>
    </xf>
    <xf numFmtId="167" fontId="0" fillId="0" borderId="0" xfId="30" applyNumberFormat="1" applyFont="1" applyBorder="1"/>
    <xf numFmtId="49" fontId="17" fillId="22" borderId="45" xfId="34" applyNumberFormat="1" applyFont="1" applyFill="1" applyBorder="1" applyAlignment="1">
      <alignment horizontal="center" vertical="center" wrapText="1"/>
    </xf>
    <xf numFmtId="49" fontId="17" fillId="31" borderId="45" xfId="34" applyNumberFormat="1" applyFont="1" applyFill="1" applyBorder="1" applyAlignment="1">
      <alignment horizontal="center" vertical="center" wrapText="1"/>
    </xf>
    <xf numFmtId="49" fontId="17" fillId="22" borderId="45" xfId="33" applyNumberFormat="1" applyFont="1" applyFill="1" applyBorder="1" applyAlignment="1">
      <alignment horizontal="center" vertical="center" wrapText="1"/>
    </xf>
    <xf numFmtId="167" fontId="17" fillId="30" borderId="45" xfId="30" applyNumberFormat="1" applyFont="1" applyFill="1" applyBorder="1" applyAlignment="1">
      <alignment horizontal="center" vertical="center" wrapText="1"/>
    </xf>
    <xf numFmtId="3" fontId="17" fillId="22" borderId="45" xfId="34" applyNumberFormat="1" applyFont="1" applyFill="1" applyBorder="1" applyAlignment="1">
      <alignment horizontal="center" vertical="center" wrapText="1"/>
    </xf>
    <xf numFmtId="165" fontId="17" fillId="22" borderId="45" xfId="34" applyNumberFormat="1" applyFont="1" applyFill="1" applyBorder="1" applyAlignment="1">
      <alignment horizontal="center" vertical="center" wrapText="1"/>
    </xf>
    <xf numFmtId="0" fontId="17" fillId="22" borderId="45" xfId="34" applyNumberFormat="1" applyFont="1" applyFill="1" applyBorder="1" applyAlignment="1">
      <alignment horizontal="center" vertical="center" wrapText="1"/>
    </xf>
    <xf numFmtId="0" fontId="17" fillId="29" borderId="45" xfId="34" applyNumberFormat="1" applyFont="1" applyFill="1" applyBorder="1" applyAlignment="1">
      <alignment horizontal="center" vertical="center" wrapText="1"/>
    </xf>
    <xf numFmtId="0" fontId="41" fillId="23" borderId="7" xfId="0" applyFont="1" applyFill="1" applyBorder="1" applyAlignment="1">
      <alignment vertical="top" wrapText="1"/>
    </xf>
    <xf numFmtId="0" fontId="1" fillId="0" borderId="7" xfId="0" applyFont="1" applyBorder="1" applyAlignment="1">
      <alignment horizontal="justify" vertical="top" wrapText="1"/>
    </xf>
    <xf numFmtId="0" fontId="14" fillId="22" borderId="28" xfId="34" applyNumberFormat="1" applyFont="1" applyFill="1" applyBorder="1" applyAlignment="1">
      <alignment horizontal="center" vertical="center" wrapText="1"/>
    </xf>
    <xf numFmtId="0" fontId="14" fillId="31" borderId="28" xfId="34" applyNumberFormat="1" applyFont="1" applyFill="1" applyBorder="1" applyAlignment="1">
      <alignment horizontal="center" vertical="center" wrapText="1"/>
    </xf>
    <xf numFmtId="49" fontId="14" fillId="0" borderId="48" xfId="33" applyNumberFormat="1" applyFont="1" applyBorder="1" applyAlignment="1"/>
    <xf numFmtId="49" fontId="14" fillId="0" borderId="27" xfId="33" applyNumberFormat="1" applyFont="1" applyBorder="1" applyAlignment="1"/>
    <xf numFmtId="175" fontId="1" fillId="23" borderId="7" xfId="0" applyNumberFormat="1" applyFont="1" applyFill="1" applyBorder="1" applyAlignment="1">
      <alignment horizontal="right" vertical="top" wrapText="1"/>
    </xf>
    <xf numFmtId="175" fontId="1" fillId="23" borderId="7" xfId="0" applyNumberFormat="1" applyFont="1" applyFill="1" applyBorder="1" applyAlignment="1" applyProtection="1">
      <alignment horizontal="center" vertical="top" wrapText="1"/>
    </xf>
    <xf numFmtId="175" fontId="1" fillId="23" borderId="7" xfId="34" applyNumberFormat="1" applyFont="1" applyFill="1" applyBorder="1" applyAlignment="1">
      <alignment vertical="top" wrapText="1"/>
    </xf>
    <xf numFmtId="175" fontId="0" fillId="23" borderId="7" xfId="0" applyNumberFormat="1" applyFill="1" applyBorder="1" applyAlignment="1">
      <alignment vertical="top"/>
    </xf>
    <xf numFmtId="0" fontId="35" fillId="23" borderId="7" xfId="34" applyFont="1" applyFill="1" applyBorder="1" applyAlignment="1">
      <alignment horizontal="justify" vertical="top" wrapText="1"/>
    </xf>
    <xf numFmtId="0" fontId="17" fillId="0" borderId="12" xfId="0" applyFont="1" applyBorder="1" applyAlignment="1">
      <alignment horizontal="center"/>
    </xf>
    <xf numFmtId="0" fontId="17" fillId="0" borderId="0" xfId="0" applyFont="1" applyBorder="1" applyAlignment="1">
      <alignment horizontal="center"/>
    </xf>
    <xf numFmtId="0" fontId="1" fillId="23" borderId="7" xfId="0" applyFont="1" applyFill="1" applyBorder="1" applyAlignment="1" applyProtection="1">
      <alignment horizontal="justify" vertical="top" wrapText="1"/>
    </xf>
    <xf numFmtId="0" fontId="1" fillId="23" borderId="16" xfId="0" applyNumberFormat="1" applyFont="1" applyFill="1" applyBorder="1" applyAlignment="1" applyProtection="1">
      <alignment horizontal="justify" vertical="top" wrapText="1"/>
    </xf>
    <xf numFmtId="1" fontId="1" fillId="23" borderId="0" xfId="30" applyNumberFormat="1" applyFont="1" applyFill="1" applyAlignment="1">
      <alignment vertical="top"/>
    </xf>
    <xf numFmtId="171" fontId="1" fillId="23" borderId="7" xfId="30" applyNumberFormat="1" applyFont="1" applyFill="1" applyBorder="1" applyAlignment="1" applyProtection="1">
      <alignment horizontal="center" vertical="top" wrapText="1"/>
    </xf>
    <xf numFmtId="1" fontId="1" fillId="23" borderId="7" xfId="0" applyNumberFormat="1" applyFont="1" applyFill="1" applyBorder="1" applyAlignment="1" applyProtection="1">
      <alignment horizontal="justify" vertical="top" wrapText="1"/>
    </xf>
    <xf numFmtId="171" fontId="20" fillId="23" borderId="7" xfId="0" applyNumberFormat="1" applyFont="1" applyFill="1" applyBorder="1" applyAlignment="1" applyProtection="1">
      <alignment horizontal="center" vertical="top" wrapText="1"/>
    </xf>
    <xf numFmtId="0" fontId="1" fillId="23" borderId="45" xfId="0" applyFont="1" applyFill="1" applyBorder="1" applyAlignment="1" applyProtection="1">
      <alignment horizontal="left" vertical="top" wrapText="1"/>
    </xf>
    <xf numFmtId="1" fontId="35" fillId="23" borderId="7" xfId="30" applyNumberFormat="1" applyFont="1" applyFill="1" applyBorder="1" applyAlignment="1" applyProtection="1">
      <alignment horizontal="right" vertical="top" wrapText="1"/>
    </xf>
    <xf numFmtId="4" fontId="35" fillId="23" borderId="7" xfId="0" applyNumberFormat="1" applyFont="1" applyFill="1" applyBorder="1" applyAlignment="1" applyProtection="1">
      <alignment horizontal="justify" vertical="top" wrapText="1"/>
    </xf>
    <xf numFmtId="0" fontId="14" fillId="28" borderId="7" xfId="0" applyFont="1" applyFill="1" applyBorder="1" applyAlignment="1">
      <alignment vertical="top" wrapText="1"/>
    </xf>
    <xf numFmtId="167" fontId="14" fillId="28" borderId="7" xfId="30" applyNumberFormat="1" applyFont="1" applyFill="1" applyBorder="1" applyAlignment="1">
      <alignment horizontal="right" vertical="top"/>
    </xf>
    <xf numFmtId="167" fontId="1" fillId="23" borderId="7" xfId="30" applyNumberFormat="1" applyFont="1" applyFill="1" applyBorder="1" applyAlignment="1">
      <alignment horizontal="center" vertical="top"/>
    </xf>
    <xf numFmtId="165" fontId="0" fillId="23" borderId="0" xfId="0" applyNumberFormat="1" applyFill="1" applyAlignment="1">
      <alignment horizontal="right"/>
    </xf>
    <xf numFmtId="9" fontId="17" fillId="36" borderId="7" xfId="42" applyFont="1" applyFill="1" applyBorder="1" applyAlignment="1">
      <alignment horizontal="center" vertical="center" wrapText="1"/>
    </xf>
    <xf numFmtId="0" fontId="0" fillId="0" borderId="14" xfId="0" applyBorder="1"/>
    <xf numFmtId="49" fontId="19" fillId="22" borderId="45" xfId="34" applyNumberFormat="1" applyFont="1" applyFill="1" applyBorder="1" applyAlignment="1">
      <alignment horizontal="center" vertical="center" wrapText="1"/>
    </xf>
    <xf numFmtId="0" fontId="19" fillId="28" borderId="7" xfId="0" applyFont="1" applyFill="1" applyBorder="1" applyAlignment="1">
      <alignment horizontal="justify" vertical="top" wrapText="1"/>
    </xf>
    <xf numFmtId="166" fontId="19" fillId="28" borderId="7" xfId="34" applyNumberFormat="1" applyFont="1" applyFill="1" applyBorder="1" applyAlignment="1">
      <alignment vertical="top" wrapText="1"/>
    </xf>
    <xf numFmtId="0" fontId="1" fillId="0" borderId="0" xfId="0" applyFont="1" applyBorder="1"/>
    <xf numFmtId="0" fontId="36" fillId="27" borderId="7" xfId="0" applyFont="1" applyFill="1" applyBorder="1" applyAlignment="1">
      <alignment horizontal="center" vertical="center" wrapText="1"/>
    </xf>
    <xf numFmtId="3" fontId="36" fillId="27" borderId="7" xfId="0" applyNumberFormat="1" applyFont="1" applyFill="1" applyBorder="1" applyAlignment="1">
      <alignment horizontal="right" vertical="center" wrapText="1"/>
    </xf>
    <xf numFmtId="3" fontId="17" fillId="27" borderId="7" xfId="0" applyNumberFormat="1" applyFont="1" applyFill="1" applyBorder="1" applyAlignment="1">
      <alignment horizontal="right" vertical="center" wrapText="1"/>
    </xf>
    <xf numFmtId="3" fontId="17" fillId="27" borderId="7" xfId="0" applyNumberFormat="1" applyFont="1" applyFill="1" applyBorder="1" applyAlignment="1">
      <alignment horizontal="center" vertical="center" wrapText="1"/>
    </xf>
    <xf numFmtId="10" fontId="17" fillId="27" borderId="7" xfId="41" applyNumberFormat="1" applyFont="1" applyFill="1" applyBorder="1" applyAlignment="1">
      <alignment horizontal="center" vertical="center" wrapText="1"/>
    </xf>
    <xf numFmtId="0" fontId="1" fillId="0" borderId="7" xfId="34" applyFont="1" applyFill="1" applyBorder="1" applyAlignment="1">
      <alignment horizontal="justify" vertical="top" wrapText="1"/>
    </xf>
    <xf numFmtId="0" fontId="28" fillId="0" borderId="7" xfId="34" applyFont="1" applyFill="1" applyBorder="1" applyAlignment="1">
      <alignment horizontal="justify" vertical="top" wrapText="1"/>
    </xf>
    <xf numFmtId="3" fontId="35" fillId="35" borderId="7" xfId="0" applyNumberFormat="1" applyFont="1" applyFill="1" applyBorder="1" applyAlignment="1">
      <alignment horizontal="right" vertical="top" wrapText="1"/>
    </xf>
    <xf numFmtId="4" fontId="37" fillId="35" borderId="45" xfId="0" applyNumberFormat="1" applyFont="1" applyFill="1" applyBorder="1" applyAlignment="1">
      <alignment horizontal="justify" vertical="center" wrapText="1"/>
    </xf>
    <xf numFmtId="0" fontId="32" fillId="33" borderId="0" xfId="0" applyFont="1" applyFill="1" applyBorder="1" applyAlignment="1">
      <alignment horizontal="left"/>
    </xf>
    <xf numFmtId="0" fontId="34" fillId="35" borderId="45" xfId="0" applyFont="1" applyFill="1" applyBorder="1" applyAlignment="1">
      <alignment horizontal="justify" vertical="top" wrapText="1"/>
    </xf>
    <xf numFmtId="0" fontId="0" fillId="0" borderId="0" xfId="0" applyAlignment="1">
      <alignment wrapText="1"/>
    </xf>
    <xf numFmtId="4" fontId="37" fillId="35" borderId="43" xfId="0" applyNumberFormat="1" applyFont="1" applyFill="1" applyBorder="1" applyAlignment="1">
      <alignment horizontal="justify" vertical="center" wrapText="1"/>
    </xf>
    <xf numFmtId="175" fontId="1" fillId="0" borderId="7" xfId="0" applyNumberFormat="1" applyFont="1" applyFill="1" applyBorder="1" applyAlignment="1">
      <alignment vertical="top"/>
    </xf>
    <xf numFmtId="166" fontId="1" fillId="0" borderId="7" xfId="34" applyNumberFormat="1" applyFont="1" applyFill="1" applyBorder="1" applyAlignment="1">
      <alignment vertical="top" wrapText="1"/>
    </xf>
    <xf numFmtId="167" fontId="1" fillId="0" borderId="7" xfId="38" applyNumberFormat="1" applyFont="1" applyFill="1" applyBorder="1" applyAlignment="1" applyProtection="1">
      <alignment horizontal="center" vertical="top" wrapText="1"/>
    </xf>
    <xf numFmtId="166" fontId="0" fillId="0" borderId="7" xfId="0" applyNumberFormat="1" applyFill="1" applyBorder="1" applyAlignment="1">
      <alignment vertical="top"/>
    </xf>
    <xf numFmtId="14" fontId="0" fillId="0" borderId="7" xfId="0" applyNumberFormat="1" applyBorder="1" applyAlignment="1">
      <alignment vertical="center"/>
    </xf>
    <xf numFmtId="14" fontId="0" fillId="0" borderId="7" xfId="0" applyNumberFormat="1" applyBorder="1" applyAlignment="1">
      <alignment vertical="top"/>
    </xf>
    <xf numFmtId="167" fontId="20" fillId="0" borderId="7" xfId="30" applyNumberFormat="1" applyFont="1" applyFill="1" applyBorder="1" applyAlignment="1">
      <alignment horizontal="right" vertical="top"/>
    </xf>
    <xf numFmtId="0" fontId="16" fillId="23" borderId="44" xfId="34" applyFont="1" applyFill="1" applyBorder="1" applyAlignment="1">
      <alignment horizontal="justify" vertical="top" wrapText="1"/>
    </xf>
    <xf numFmtId="3" fontId="35" fillId="35" borderId="7" xfId="0" applyNumberFormat="1" applyFont="1" applyFill="1" applyBorder="1" applyAlignment="1">
      <alignment horizontal="right" vertical="top" wrapText="1"/>
    </xf>
    <xf numFmtId="3" fontId="1" fillId="0" borderId="0" xfId="0" applyNumberFormat="1" applyFont="1" applyFill="1" applyAlignment="1">
      <alignment vertical="top"/>
    </xf>
    <xf numFmtId="3" fontId="1" fillId="0" borderId="7" xfId="0" applyNumberFormat="1" applyFont="1" applyFill="1" applyBorder="1" applyAlignment="1">
      <alignment vertical="top"/>
    </xf>
    <xf numFmtId="168" fontId="1" fillId="23" borderId="7" xfId="0" applyNumberFormat="1" applyFont="1" applyFill="1" applyBorder="1" applyAlignment="1">
      <alignment horizontal="center" vertical="top"/>
    </xf>
    <xf numFmtId="0" fontId="0" fillId="23" borderId="0" xfId="0" applyFill="1"/>
    <xf numFmtId="167" fontId="35" fillId="0" borderId="7" xfId="0" applyNumberFormat="1" applyFont="1" applyBorder="1" applyAlignment="1">
      <alignment vertical="top"/>
    </xf>
    <xf numFmtId="167" fontId="1" fillId="0" borderId="7" xfId="30" applyNumberFormat="1" applyFont="1" applyFill="1" applyBorder="1" applyAlignment="1">
      <alignment horizontal="right" vertical="top"/>
    </xf>
    <xf numFmtId="167" fontId="1" fillId="0" borderId="7" xfId="30" applyNumberFormat="1" applyFont="1" applyFill="1" applyBorder="1" applyAlignment="1">
      <alignment horizontal="right" vertical="top" wrapText="1"/>
    </xf>
    <xf numFmtId="167" fontId="1" fillId="0" borderId="7" xfId="30" applyNumberFormat="1" applyFont="1" applyFill="1" applyBorder="1" applyAlignment="1" applyProtection="1">
      <alignment horizontal="right" vertical="top" wrapText="1"/>
    </xf>
    <xf numFmtId="14" fontId="1" fillId="0" borderId="7" xfId="0" applyNumberFormat="1" applyFont="1" applyFill="1" applyBorder="1" applyAlignment="1">
      <alignment horizontal="right" vertical="top"/>
    </xf>
    <xf numFmtId="0" fontId="1" fillId="0" borderId="16" xfId="0" applyFont="1" applyFill="1" applyBorder="1" applyAlignment="1">
      <alignment horizontal="justify" vertical="top" wrapText="1"/>
    </xf>
    <xf numFmtId="0" fontId="20" fillId="0" borderId="7" xfId="0" applyFont="1" applyFill="1" applyBorder="1"/>
    <xf numFmtId="167" fontId="20" fillId="0" borderId="7" xfId="0" applyNumberFormat="1" applyFont="1" applyFill="1" applyBorder="1"/>
    <xf numFmtId="175" fontId="1" fillId="0" borderId="7" xfId="34" applyNumberFormat="1" applyFont="1" applyFill="1" applyBorder="1" applyAlignment="1">
      <alignment vertical="top" wrapText="1"/>
    </xf>
    <xf numFmtId="175" fontId="0" fillId="0" borderId="7" xfId="0" applyNumberFormat="1" applyFill="1" applyBorder="1" applyAlignment="1">
      <alignment vertical="top"/>
    </xf>
    <xf numFmtId="175" fontId="1" fillId="0" borderId="7" xfId="0" applyNumberFormat="1" applyFont="1" applyFill="1" applyBorder="1" applyAlignment="1">
      <alignment horizontal="right" vertical="top" wrapText="1"/>
    </xf>
    <xf numFmtId="0" fontId="1" fillId="0" borderId="7" xfId="0" applyFont="1" applyFill="1" applyBorder="1" applyAlignment="1">
      <alignment horizontal="justify" vertical="top" wrapText="1"/>
    </xf>
    <xf numFmtId="0" fontId="0" fillId="0" borderId="0" xfId="0" applyFill="1"/>
    <xf numFmtId="0" fontId="36" fillId="46" borderId="7" xfId="0" applyFont="1" applyFill="1" applyBorder="1" applyAlignment="1">
      <alignment horizontal="center" vertical="center" wrapText="1"/>
    </xf>
    <xf numFmtId="3" fontId="36" fillId="46" borderId="7" xfId="0" applyNumberFormat="1" applyFont="1" applyFill="1" applyBorder="1" applyAlignment="1">
      <alignment horizontal="right" vertical="center" wrapText="1"/>
    </xf>
    <xf numFmtId="3" fontId="17" fillId="46" borderId="7" xfId="0" applyNumberFormat="1" applyFont="1" applyFill="1" applyBorder="1" applyAlignment="1">
      <alignment horizontal="center" vertical="center" wrapText="1"/>
    </xf>
    <xf numFmtId="9" fontId="17" fillId="46" borderId="7" xfId="42" applyFont="1" applyFill="1" applyBorder="1" applyAlignment="1">
      <alignment horizontal="center" vertical="center" wrapText="1"/>
    </xf>
    <xf numFmtId="1" fontId="1" fillId="0" borderId="7" xfId="0" applyNumberFormat="1" applyFont="1" applyFill="1" applyBorder="1" applyAlignment="1">
      <alignment horizontal="center" vertical="top" wrapText="1"/>
    </xf>
    <xf numFmtId="49" fontId="1" fillId="0" borderId="7" xfId="33" applyNumberFormat="1" applyFont="1" applyFill="1" applyBorder="1" applyAlignment="1">
      <alignment horizontal="justify" vertical="top"/>
    </xf>
    <xf numFmtId="49" fontId="1" fillId="0" borderId="7" xfId="34" applyNumberFormat="1" applyFont="1" applyFill="1" applyBorder="1" applyAlignment="1">
      <alignment horizontal="center" vertical="top" wrapText="1"/>
    </xf>
    <xf numFmtId="49" fontId="1" fillId="0" borderId="7" xfId="34" applyNumberFormat="1" applyFont="1" applyFill="1" applyBorder="1" applyAlignment="1">
      <alignment horizontal="justify" vertical="top" wrapText="1"/>
    </xf>
    <xf numFmtId="49" fontId="1" fillId="0" borderId="7" xfId="34" applyNumberFormat="1" applyFont="1" applyFill="1" applyBorder="1" applyAlignment="1">
      <alignment horizontal="right" vertical="top" wrapText="1"/>
    </xf>
    <xf numFmtId="49" fontId="1" fillId="0" borderId="7" xfId="34" applyNumberFormat="1" applyFont="1" applyFill="1" applyBorder="1" applyAlignment="1">
      <alignment horizontal="left" vertical="top" wrapText="1"/>
    </xf>
    <xf numFmtId="0" fontId="1" fillId="0" borderId="7" xfId="34" applyFont="1" applyFill="1" applyBorder="1" applyAlignment="1">
      <alignment horizontal="left" vertical="top" wrapText="1"/>
    </xf>
    <xf numFmtId="175" fontId="1" fillId="0" borderId="7" xfId="0" applyNumberFormat="1" applyFont="1" applyFill="1" applyBorder="1" applyAlignment="1">
      <alignment horizontal="right" vertical="top"/>
    </xf>
    <xf numFmtId="166" fontId="1" fillId="0" borderId="7" xfId="0" applyNumberFormat="1" applyFont="1" applyFill="1" applyBorder="1" applyAlignment="1">
      <alignment horizontal="center" vertical="top"/>
    </xf>
    <xf numFmtId="0" fontId="1" fillId="0" borderId="7" xfId="0" applyFont="1" applyFill="1" applyBorder="1" applyAlignment="1">
      <alignment horizontal="left" vertical="top" wrapText="1"/>
    </xf>
    <xf numFmtId="0" fontId="1" fillId="0" borderId="7" xfId="0" applyNumberFormat="1" applyFont="1" applyFill="1" applyBorder="1" applyAlignment="1" applyProtection="1">
      <alignment horizontal="justify" vertical="top" wrapText="1"/>
    </xf>
    <xf numFmtId="0" fontId="1" fillId="0" borderId="16" xfId="34" applyFont="1" applyFill="1" applyBorder="1" applyAlignment="1">
      <alignment horizontal="justify" vertical="top" wrapText="1"/>
    </xf>
    <xf numFmtId="0" fontId="2" fillId="0" borderId="7" xfId="34" applyFill="1" applyBorder="1" applyAlignment="1">
      <alignment horizontal="justify" vertical="top"/>
    </xf>
    <xf numFmtId="0" fontId="2" fillId="0" borderId="7" xfId="34" applyFill="1" applyBorder="1" applyAlignment="1">
      <alignment vertical="top" wrapText="1"/>
    </xf>
    <xf numFmtId="0" fontId="1" fillId="0" borderId="7" xfId="0" applyFont="1" applyFill="1" applyBorder="1" applyAlignment="1">
      <alignment horizontal="justify" vertical="top"/>
    </xf>
    <xf numFmtId="0" fontId="2" fillId="0" borderId="0" xfId="34" applyFill="1" applyAlignment="1">
      <alignment vertical="center"/>
    </xf>
    <xf numFmtId="0" fontId="0" fillId="0" borderId="0" xfId="0" applyFill="1" applyAlignment="1">
      <alignment vertical="center"/>
    </xf>
    <xf numFmtId="4" fontId="0" fillId="0" borderId="0" xfId="0" applyNumberFormat="1" applyBorder="1"/>
    <xf numFmtId="3" fontId="23" fillId="0" borderId="29" xfId="0" applyNumberFormat="1" applyFont="1" applyFill="1" applyBorder="1" applyAlignment="1" applyProtection="1">
      <alignment horizontal="right" vertical="top" wrapText="1"/>
    </xf>
    <xf numFmtId="3" fontId="23" fillId="0" borderId="29" xfId="0" applyNumberFormat="1" applyFont="1" applyFill="1" applyBorder="1" applyAlignment="1" applyProtection="1">
      <alignment horizontal="right" vertical="top"/>
    </xf>
    <xf numFmtId="3" fontId="23" fillId="0" borderId="33" xfId="0" applyNumberFormat="1" applyFont="1" applyFill="1" applyBorder="1" applyAlignment="1" applyProtection="1">
      <alignment horizontal="right" vertical="top" wrapText="1"/>
    </xf>
    <xf numFmtId="3" fontId="23" fillId="0" borderId="18" xfId="0" applyNumberFormat="1" applyFont="1" applyFill="1" applyBorder="1" applyAlignment="1" applyProtection="1">
      <alignment horizontal="right" vertical="top"/>
    </xf>
    <xf numFmtId="3" fontId="23" fillId="0" borderId="22" xfId="0" applyNumberFormat="1" applyFont="1" applyFill="1" applyBorder="1" applyAlignment="1" applyProtection="1">
      <alignment vertical="top"/>
    </xf>
    <xf numFmtId="3" fontId="23" fillId="0" borderId="17" xfId="0" applyNumberFormat="1" applyFont="1" applyFill="1" applyBorder="1" applyAlignment="1" applyProtection="1">
      <alignment vertical="top"/>
    </xf>
    <xf numFmtId="3" fontId="23" fillId="0" borderId="34" xfId="0" applyNumberFormat="1" applyFont="1" applyFill="1" applyBorder="1" applyAlignment="1" applyProtection="1">
      <alignment horizontal="right" vertical="top"/>
    </xf>
    <xf numFmtId="3" fontId="23" fillId="0" borderId="28" xfId="0" applyNumberFormat="1" applyFont="1" applyFill="1" applyBorder="1" applyAlignment="1" applyProtection="1">
      <alignment horizontal="right" vertical="top"/>
    </xf>
    <xf numFmtId="3" fontId="23" fillId="0" borderId="22" xfId="0" applyNumberFormat="1" applyFont="1" applyFill="1" applyBorder="1" applyAlignment="1" applyProtection="1">
      <alignment horizontal="right" vertical="top"/>
    </xf>
    <xf numFmtId="3" fontId="23" fillId="0" borderId="35" xfId="0" applyNumberFormat="1" applyFont="1" applyFill="1" applyBorder="1" applyAlignment="1" applyProtection="1">
      <alignment horizontal="right" vertical="top"/>
    </xf>
    <xf numFmtId="3" fontId="23" fillId="0" borderId="9" xfId="0" applyNumberFormat="1" applyFont="1" applyFill="1" applyBorder="1" applyAlignment="1" applyProtection="1">
      <alignment horizontal="right" vertical="top"/>
    </xf>
    <xf numFmtId="3" fontId="23" fillId="0" borderId="19" xfId="0" applyNumberFormat="1" applyFont="1" applyFill="1" applyBorder="1" applyAlignment="1" applyProtection="1">
      <alignment horizontal="right" vertical="top"/>
    </xf>
    <xf numFmtId="3" fontId="23" fillId="0" borderId="22" xfId="0" applyNumberFormat="1" applyFont="1" applyFill="1" applyBorder="1" applyAlignment="1" applyProtection="1">
      <alignment vertical="top" wrapText="1"/>
    </xf>
    <xf numFmtId="3" fontId="23" fillId="0" borderId="9" xfId="0" applyNumberFormat="1" applyFont="1" applyFill="1" applyBorder="1" applyAlignment="1" applyProtection="1">
      <alignment horizontal="right" vertical="top" wrapText="1"/>
    </xf>
    <xf numFmtId="3" fontId="23" fillId="0" borderId="17" xfId="0" applyNumberFormat="1" applyFont="1" applyFill="1" applyBorder="1" applyAlignment="1" applyProtection="1">
      <alignment horizontal="right" vertical="top" wrapText="1"/>
    </xf>
    <xf numFmtId="3" fontId="23" fillId="0" borderId="8" xfId="0" applyNumberFormat="1" applyFont="1" applyFill="1" applyBorder="1" applyAlignment="1" applyProtection="1">
      <alignment horizontal="right" vertical="top" wrapText="1"/>
    </xf>
    <xf numFmtId="3" fontId="23" fillId="0" borderId="30" xfId="0" applyNumberFormat="1" applyFont="1" applyFill="1" applyBorder="1" applyAlignment="1" applyProtection="1">
      <alignment horizontal="right" vertical="top" wrapText="1"/>
    </xf>
    <xf numFmtId="3" fontId="23" fillId="0" borderId="31" xfId="0" applyNumberFormat="1" applyFont="1" applyFill="1" applyBorder="1" applyAlignment="1" applyProtection="1">
      <alignment horizontal="right" vertical="top" wrapText="1"/>
    </xf>
    <xf numFmtId="3" fontId="23" fillId="0" borderId="34" xfId="0" applyNumberFormat="1" applyFont="1" applyFill="1" applyBorder="1" applyAlignment="1" applyProtection="1">
      <alignment vertical="top"/>
    </xf>
    <xf numFmtId="3" fontId="18" fillId="22" borderId="36" xfId="0" applyNumberFormat="1" applyFont="1" applyFill="1" applyBorder="1" applyAlignment="1" applyProtection="1">
      <alignment horizontal="right" vertical="top"/>
    </xf>
    <xf numFmtId="3" fontId="18" fillId="22" borderId="7" xfId="0" applyNumberFormat="1" applyFont="1" applyFill="1" applyBorder="1" applyAlignment="1" applyProtection="1">
      <alignment horizontal="right" vertical="top"/>
    </xf>
    <xf numFmtId="3" fontId="23" fillId="0" borderId="17" xfId="0" applyNumberFormat="1" applyFont="1" applyFill="1" applyBorder="1" applyAlignment="1" applyProtection="1">
      <alignment horizontal="right" vertical="top"/>
    </xf>
    <xf numFmtId="3" fontId="23" fillId="0" borderId="39" xfId="0" applyNumberFormat="1" applyFont="1" applyFill="1" applyBorder="1" applyAlignment="1" applyProtection="1">
      <alignment vertical="top"/>
    </xf>
    <xf numFmtId="0" fontId="1" fillId="0" borderId="16" xfId="34" applyFont="1" applyFill="1" applyBorder="1" applyAlignment="1">
      <alignment vertical="top" wrapText="1"/>
    </xf>
    <xf numFmtId="0" fontId="1" fillId="0" borderId="7" xfId="34" applyFont="1" applyFill="1" applyBorder="1" applyAlignment="1">
      <alignment horizontal="center" vertical="top" wrapText="1"/>
    </xf>
    <xf numFmtId="0" fontId="1" fillId="0" borderId="7" xfId="0" applyFont="1" applyFill="1" applyBorder="1" applyAlignment="1">
      <alignment vertical="top" wrapText="1"/>
    </xf>
    <xf numFmtId="0" fontId="1" fillId="0" borderId="7" xfId="0" applyFont="1" applyFill="1" applyBorder="1" applyAlignment="1">
      <alignment horizontal="right" vertical="top" wrapText="1"/>
    </xf>
    <xf numFmtId="166" fontId="1" fillId="0" borderId="7" xfId="34" applyNumberFormat="1" applyFont="1" applyFill="1" applyBorder="1" applyAlignment="1">
      <alignment horizontal="center" vertical="top" wrapText="1"/>
    </xf>
    <xf numFmtId="0" fontId="20" fillId="0" borderId="0" xfId="0" applyFont="1" applyFill="1"/>
    <xf numFmtId="167" fontId="2" fillId="0" borderId="0" xfId="34" applyNumberFormat="1" applyFill="1" applyAlignment="1">
      <alignment vertical="center"/>
    </xf>
    <xf numFmtId="175" fontId="1" fillId="0" borderId="7" xfId="0" applyNumberFormat="1" applyFont="1" applyFill="1" applyBorder="1" applyAlignment="1" applyProtection="1">
      <alignment horizontal="center" vertical="top" wrapText="1"/>
    </xf>
    <xf numFmtId="175" fontId="1" fillId="0" borderId="7" xfId="0" applyNumberFormat="1" applyFont="1" applyFill="1" applyBorder="1" applyAlignment="1" applyProtection="1">
      <alignment horizontal="right" vertical="top" wrapText="1"/>
    </xf>
    <xf numFmtId="1" fontId="1" fillId="0" borderId="7" xfId="38" applyNumberFormat="1" applyFont="1" applyFill="1" applyBorder="1" applyAlignment="1" applyProtection="1">
      <alignment horizontal="justify" vertical="top" wrapText="1"/>
    </xf>
    <xf numFmtId="0" fontId="1" fillId="0" borderId="0" xfId="0" applyFont="1" applyFill="1"/>
    <xf numFmtId="0" fontId="1" fillId="0" borderId="7" xfId="0" applyFont="1" applyFill="1" applyBorder="1" applyAlignment="1">
      <alignment horizontal="center" vertical="top" wrapText="1"/>
    </xf>
    <xf numFmtId="14" fontId="1" fillId="0" borderId="7" xfId="34" applyNumberFormat="1" applyFont="1" applyFill="1" applyBorder="1" applyAlignment="1">
      <alignment horizontal="right" vertical="top" wrapText="1"/>
    </xf>
    <xf numFmtId="167" fontId="1" fillId="0" borderId="7" xfId="30" applyNumberFormat="1" applyFont="1" applyFill="1" applyBorder="1" applyAlignment="1">
      <alignment horizontal="center" vertical="top"/>
    </xf>
    <xf numFmtId="0" fontId="28" fillId="0" borderId="7" xfId="34" applyFont="1" applyFill="1" applyBorder="1" applyAlignment="1">
      <alignment horizontal="justify" vertical="top"/>
    </xf>
    <xf numFmtId="0" fontId="43" fillId="0" borderId="7" xfId="34" applyFont="1" applyFill="1" applyBorder="1" applyAlignment="1">
      <alignment horizontal="justify" vertical="top" wrapText="1"/>
    </xf>
    <xf numFmtId="0" fontId="28" fillId="0" borderId="0" xfId="34" applyFont="1" applyFill="1" applyAlignment="1">
      <alignment vertical="top"/>
    </xf>
    <xf numFmtId="0" fontId="1" fillId="0" borderId="0" xfId="0" applyFont="1" applyFill="1" applyAlignment="1">
      <alignment vertical="top"/>
    </xf>
    <xf numFmtId="168" fontId="1" fillId="0" borderId="7" xfId="0" applyNumberFormat="1" applyFont="1" applyFill="1" applyBorder="1" applyAlignment="1">
      <alignment horizontal="right" vertical="top"/>
    </xf>
    <xf numFmtId="0" fontId="2" fillId="0" borderId="7" xfId="34" applyFont="1" applyFill="1" applyBorder="1" applyAlignment="1">
      <alignment horizontal="justify" vertical="top" wrapText="1"/>
    </xf>
    <xf numFmtId="0" fontId="1" fillId="0" borderId="16" xfId="34" applyFont="1" applyFill="1" applyBorder="1" applyAlignment="1">
      <alignment horizontal="justify" vertical="top"/>
    </xf>
    <xf numFmtId="167" fontId="1" fillId="0" borderId="43" xfId="30" applyNumberFormat="1" applyFont="1" applyFill="1" applyBorder="1" applyAlignment="1" applyProtection="1">
      <alignment horizontal="right" vertical="top" wrapText="1"/>
    </xf>
    <xf numFmtId="0" fontId="1" fillId="0" borderId="7" xfId="0" applyNumberFormat="1" applyFont="1" applyFill="1" applyBorder="1" applyAlignment="1">
      <alignment horizontal="center" vertical="top"/>
    </xf>
    <xf numFmtId="3" fontId="1" fillId="0" borderId="7" xfId="34" applyNumberFormat="1" applyFont="1" applyFill="1" applyBorder="1" applyAlignment="1">
      <alignment horizontal="justify" vertical="top" wrapText="1"/>
    </xf>
    <xf numFmtId="3" fontId="1" fillId="0" borderId="16" xfId="34" applyNumberFormat="1" applyFont="1" applyFill="1" applyBorder="1" applyAlignment="1">
      <alignment horizontal="justify" vertical="top" wrapText="1"/>
    </xf>
    <xf numFmtId="175" fontId="1" fillId="0" borderId="7" xfId="0" applyNumberFormat="1" applyFont="1" applyFill="1" applyBorder="1" applyAlignment="1">
      <alignment horizontal="center" vertical="top" wrapText="1"/>
    </xf>
    <xf numFmtId="166" fontId="1" fillId="0" borderId="7" xfId="0" applyNumberFormat="1" applyFont="1" applyFill="1" applyBorder="1" applyAlignment="1">
      <alignment horizontal="center" vertical="top" wrapText="1"/>
    </xf>
    <xf numFmtId="0" fontId="2" fillId="0" borderId="7" xfId="34" applyFill="1" applyBorder="1" applyAlignment="1">
      <alignment horizontal="justify" vertical="top" wrapText="1"/>
    </xf>
    <xf numFmtId="0" fontId="1" fillId="0" borderId="7" xfId="34" applyFont="1" applyFill="1" applyBorder="1" applyAlignment="1">
      <alignment vertical="top" wrapText="1"/>
    </xf>
    <xf numFmtId="5" fontId="1" fillId="0" borderId="7" xfId="30" applyNumberFormat="1" applyFont="1" applyFill="1" applyBorder="1" applyAlignment="1">
      <alignment horizontal="justify" vertical="top" wrapText="1"/>
    </xf>
    <xf numFmtId="14" fontId="1" fillId="0" borderId="16"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165" fontId="1" fillId="0" borderId="16" xfId="34" applyNumberFormat="1" applyFont="1" applyFill="1" applyBorder="1" applyAlignment="1">
      <alignment horizontal="justify" vertical="top" wrapText="1"/>
    </xf>
    <xf numFmtId="176" fontId="28" fillId="0" borderId="7" xfId="34" applyNumberFormat="1" applyFont="1" applyFill="1" applyBorder="1" applyAlignment="1">
      <alignment vertical="top"/>
    </xf>
    <xf numFmtId="176" fontId="28" fillId="0" borderId="0" xfId="34" applyNumberFormat="1" applyFont="1" applyFill="1" applyAlignment="1">
      <alignment vertical="top"/>
    </xf>
    <xf numFmtId="0" fontId="0" fillId="0" borderId="0" xfId="0" applyFill="1" applyAlignment="1">
      <alignment horizontal="center"/>
    </xf>
    <xf numFmtId="0" fontId="0" fillId="0" borderId="0" xfId="0" applyFill="1" applyAlignment="1">
      <alignment horizontal="justify"/>
    </xf>
    <xf numFmtId="0" fontId="0" fillId="0" borderId="0" xfId="0" applyFill="1" applyAlignment="1">
      <alignment horizontal="justify" vertical="center" wrapText="1"/>
    </xf>
    <xf numFmtId="165" fontId="0" fillId="0" borderId="0" xfId="0" applyNumberFormat="1" applyFill="1" applyAlignment="1">
      <alignment horizontal="right"/>
    </xf>
    <xf numFmtId="0" fontId="0" fillId="0" borderId="0" xfId="0" applyFill="1" applyAlignment="1">
      <alignment horizontal="right"/>
    </xf>
    <xf numFmtId="3" fontId="23" fillId="0" borderId="23" xfId="0" applyNumberFormat="1" applyFont="1" applyFill="1" applyBorder="1" applyAlignment="1" applyProtection="1">
      <alignment horizontal="right" vertical="top"/>
    </xf>
    <xf numFmtId="0" fontId="0" fillId="23" borderId="13" xfId="0" applyFill="1" applyBorder="1"/>
    <xf numFmtId="3" fontId="1" fillId="23" borderId="0" xfId="33" applyNumberFormat="1" applyFont="1" applyFill="1" applyBorder="1" applyAlignment="1">
      <alignment vertical="center"/>
    </xf>
    <xf numFmtId="4" fontId="1" fillId="23" borderId="0" xfId="33" applyNumberFormat="1" applyFont="1" applyFill="1" applyBorder="1" applyAlignment="1"/>
    <xf numFmtId="4" fontId="1" fillId="23" borderId="23" xfId="33" applyNumberFormat="1" applyFont="1" applyFill="1" applyBorder="1" applyAlignment="1"/>
    <xf numFmtId="3" fontId="1" fillId="23" borderId="0" xfId="33" applyNumberFormat="1" applyFont="1" applyFill="1" applyBorder="1" applyAlignment="1"/>
    <xf numFmtId="0" fontId="16" fillId="23" borderId="14" xfId="33" applyFont="1" applyFill="1" applyBorder="1" applyAlignment="1">
      <alignment horizontal="left"/>
    </xf>
    <xf numFmtId="3" fontId="1" fillId="23" borderId="15" xfId="33" applyNumberFormat="1" applyFont="1" applyFill="1" applyBorder="1" applyAlignment="1"/>
    <xf numFmtId="3" fontId="1" fillId="23" borderId="39" xfId="33" applyNumberFormat="1" applyFont="1" applyFill="1" applyBorder="1" applyAlignment="1"/>
    <xf numFmtId="0" fontId="1" fillId="23" borderId="0" xfId="0" applyFont="1" applyFill="1" applyBorder="1"/>
    <xf numFmtId="0" fontId="0" fillId="23" borderId="0" xfId="0" applyFill="1" applyBorder="1"/>
    <xf numFmtId="3" fontId="0" fillId="23" borderId="0" xfId="0" applyNumberFormat="1" applyFill="1" applyBorder="1"/>
    <xf numFmtId="0" fontId="0" fillId="23" borderId="23" xfId="0" applyFill="1" applyBorder="1"/>
    <xf numFmtId="3" fontId="1" fillId="23" borderId="13" xfId="0" applyNumberFormat="1" applyFont="1" applyFill="1" applyBorder="1"/>
    <xf numFmtId="0" fontId="0" fillId="23" borderId="14" xfId="0" applyFill="1" applyBorder="1" applyAlignment="1">
      <alignment horizontal="left" wrapText="1"/>
    </xf>
    <xf numFmtId="0" fontId="0" fillId="23" borderId="15" xfId="0" applyFill="1" applyBorder="1" applyAlignment="1">
      <alignment horizontal="left" wrapText="1"/>
    </xf>
    <xf numFmtId="3" fontId="0" fillId="23" borderId="15" xfId="0" applyNumberFormat="1" applyFill="1" applyBorder="1" applyAlignment="1">
      <alignment horizontal="left" wrapText="1"/>
    </xf>
    <xf numFmtId="0" fontId="0" fillId="23" borderId="39" xfId="0" applyFill="1" applyBorder="1" applyAlignment="1">
      <alignment horizontal="left" wrapText="1"/>
    </xf>
    <xf numFmtId="0" fontId="1" fillId="23" borderId="13" xfId="0" applyFont="1" applyFill="1" applyBorder="1"/>
    <xf numFmtId="3" fontId="1" fillId="23" borderId="0" xfId="0" applyNumberFormat="1" applyFont="1" applyFill="1" applyBorder="1"/>
    <xf numFmtId="3" fontId="1" fillId="23" borderId="23" xfId="0" applyNumberFormat="1" applyFont="1" applyFill="1" applyBorder="1"/>
    <xf numFmtId="170" fontId="35" fillId="0" borderId="7" xfId="38" applyNumberFormat="1" applyFont="1" applyFill="1" applyBorder="1" applyAlignment="1">
      <alignment horizontal="center" vertical="top"/>
    </xf>
    <xf numFmtId="0" fontId="30" fillId="0" borderId="7" xfId="0" applyFont="1" applyFill="1" applyBorder="1" applyAlignment="1">
      <alignment horizontal="justify" vertical="top" wrapText="1"/>
    </xf>
    <xf numFmtId="14" fontId="1" fillId="0" borderId="16" xfId="0" applyNumberFormat="1" applyFont="1" applyFill="1" applyBorder="1" applyAlignment="1">
      <alignment horizontal="justify" vertical="top" wrapText="1"/>
    </xf>
    <xf numFmtId="10" fontId="23" fillId="0" borderId="0" xfId="42" applyNumberFormat="1" applyFont="1" applyAlignment="1">
      <alignment vertical="top"/>
    </xf>
    <xf numFmtId="49" fontId="1" fillId="0" borderId="16" xfId="34" applyNumberFormat="1" applyFont="1" applyFill="1" applyBorder="1" applyAlignment="1">
      <alignment horizontal="justify" vertical="top" wrapText="1"/>
    </xf>
    <xf numFmtId="169" fontId="1" fillId="0" borderId="7" xfId="33" applyNumberFormat="1" applyFont="1" applyFill="1" applyBorder="1" applyAlignment="1" applyProtection="1">
      <alignment horizontal="left" vertical="top"/>
    </xf>
    <xf numFmtId="49" fontId="1" fillId="0" borderId="20" xfId="34" applyNumberFormat="1" applyFont="1" applyFill="1" applyBorder="1" applyAlignment="1">
      <alignment horizontal="left" vertical="top" wrapText="1"/>
    </xf>
    <xf numFmtId="0" fontId="28" fillId="0" borderId="0" xfId="34" applyFont="1" applyFill="1" applyAlignment="1">
      <alignment vertical="center"/>
    </xf>
    <xf numFmtId="0" fontId="1" fillId="0" borderId="0" xfId="0" applyFont="1" applyFill="1" applyAlignment="1">
      <alignment vertical="center"/>
    </xf>
    <xf numFmtId="14" fontId="1" fillId="0" borderId="20" xfId="0" applyNumberFormat="1" applyFont="1" applyFill="1" applyBorder="1" applyAlignment="1">
      <alignment horizontal="left" vertical="top" wrapText="1"/>
    </xf>
    <xf numFmtId="49" fontId="1" fillId="0" borderId="7" xfId="33" applyNumberFormat="1" applyFont="1" applyFill="1" applyBorder="1" applyAlignment="1">
      <alignment horizontal="center" vertical="top" wrapText="1"/>
    </xf>
    <xf numFmtId="0" fontId="1" fillId="0" borderId="7" xfId="0" applyFont="1" applyFill="1" applyBorder="1" applyAlignment="1">
      <alignment horizontal="right" vertical="top"/>
    </xf>
    <xf numFmtId="0" fontId="0" fillId="0" borderId="7" xfId="0" applyFill="1" applyBorder="1" applyAlignment="1">
      <alignment vertical="top" wrapText="1"/>
    </xf>
    <xf numFmtId="0" fontId="15" fillId="0" borderId="7" xfId="34" applyFont="1" applyFill="1" applyBorder="1" applyAlignment="1">
      <alignment horizontal="justify" vertical="top"/>
    </xf>
    <xf numFmtId="0" fontId="15" fillId="0" borderId="7" xfId="34" applyFont="1" applyFill="1" applyBorder="1" applyAlignment="1">
      <alignment horizontal="justify" vertical="top" wrapText="1"/>
    </xf>
    <xf numFmtId="0" fontId="15" fillId="0" borderId="7" xfId="34" applyFont="1" applyFill="1" applyBorder="1" applyAlignment="1">
      <alignment horizontal="center" vertical="top" wrapText="1"/>
    </xf>
    <xf numFmtId="0" fontId="15" fillId="0" borderId="16" xfId="34" applyFont="1" applyFill="1" applyBorder="1" applyAlignment="1">
      <alignment horizontal="center" vertical="top" wrapText="1"/>
    </xf>
    <xf numFmtId="0" fontId="1" fillId="0" borderId="7" xfId="0" applyFont="1" applyFill="1" applyBorder="1" applyAlignment="1" applyProtection="1">
      <alignment horizontal="justify" vertical="top" wrapText="1"/>
      <protection locked="0"/>
    </xf>
    <xf numFmtId="0" fontId="15" fillId="0" borderId="16" xfId="34" applyFont="1" applyFill="1" applyBorder="1" applyAlignment="1">
      <alignment horizontal="justify" vertical="top" wrapText="1"/>
    </xf>
    <xf numFmtId="14" fontId="1" fillId="23" borderId="7" xfId="0" applyNumberFormat="1" applyFont="1" applyFill="1" applyBorder="1" applyAlignment="1">
      <alignment horizontal="justify" vertical="top" wrapText="1"/>
    </xf>
    <xf numFmtId="14" fontId="1" fillId="0" borderId="7" xfId="0" applyNumberFormat="1" applyFont="1" applyFill="1" applyBorder="1" applyAlignment="1">
      <alignment horizontal="left" vertical="top" wrapText="1"/>
    </xf>
    <xf numFmtId="14" fontId="1" fillId="0" borderId="7" xfId="0" applyNumberFormat="1" applyFont="1" applyFill="1" applyBorder="1" applyAlignment="1">
      <alignment horizontal="justify" vertical="top" wrapText="1"/>
    </xf>
    <xf numFmtId="0" fontId="2" fillId="0" borderId="7" xfId="34" applyFill="1" applyBorder="1" applyAlignment="1">
      <alignment vertical="center" wrapText="1"/>
    </xf>
    <xf numFmtId="0" fontId="2" fillId="0" borderId="7" xfId="34" applyFill="1" applyBorder="1" applyAlignment="1">
      <alignment vertical="center"/>
    </xf>
    <xf numFmtId="0" fontId="2" fillId="0" borderId="7" xfId="34" applyFill="1" applyBorder="1" applyAlignment="1">
      <alignment horizontal="justify" vertical="center"/>
    </xf>
    <xf numFmtId="0" fontId="1" fillId="0" borderId="7" xfId="34" applyFont="1" applyFill="1" applyBorder="1" applyAlignment="1">
      <alignment horizontal="right" vertical="top" wrapText="1"/>
    </xf>
    <xf numFmtId="0" fontId="28" fillId="0" borderId="7" xfId="34" applyFont="1" applyFill="1" applyBorder="1" applyAlignment="1">
      <alignment vertical="center"/>
    </xf>
    <xf numFmtId="0" fontId="28" fillId="0" borderId="7" xfId="34" applyFont="1" applyFill="1" applyBorder="1" applyAlignment="1">
      <alignment horizontal="justify" vertical="center"/>
    </xf>
    <xf numFmtId="167" fontId="1" fillId="0" borderId="7" xfId="30" applyNumberFormat="1" applyFont="1" applyFill="1" applyBorder="1" applyAlignment="1" applyProtection="1">
      <alignment horizontal="center" vertical="top" wrapText="1"/>
    </xf>
    <xf numFmtId="169" fontId="1" fillId="0" borderId="7" xfId="33" applyNumberFormat="1" applyFont="1" applyFill="1" applyBorder="1" applyAlignment="1" applyProtection="1">
      <alignment horizontal="center" vertical="top"/>
    </xf>
    <xf numFmtId="0" fontId="1" fillId="0" borderId="20" xfId="0" applyFont="1" applyFill="1" applyBorder="1" applyAlignment="1">
      <alignment horizontal="center" vertical="top" wrapText="1"/>
    </xf>
    <xf numFmtId="0" fontId="15" fillId="0" borderId="7" xfId="34" applyFont="1" applyFill="1" applyBorder="1" applyAlignment="1">
      <alignment horizontal="left" vertical="top" wrapText="1"/>
    </xf>
    <xf numFmtId="175" fontId="40" fillId="0" borderId="7" xfId="34" applyNumberFormat="1" applyFont="1" applyFill="1" applyBorder="1" applyAlignment="1">
      <alignment horizontal="right" vertical="top" wrapText="1"/>
    </xf>
    <xf numFmtId="166" fontId="40" fillId="0" borderId="7" xfId="34" applyNumberFormat="1" applyFont="1" applyFill="1" applyBorder="1" applyAlignment="1">
      <alignment horizontal="center" vertical="top" wrapText="1"/>
    </xf>
    <xf numFmtId="0" fontId="40" fillId="0" borderId="7" xfId="34" applyFont="1" applyFill="1" applyBorder="1" applyAlignment="1">
      <alignment horizontal="justify" vertical="top" wrapText="1"/>
    </xf>
    <xf numFmtId="0" fontId="1" fillId="0" borderId="7" xfId="34" applyFont="1" applyFill="1" applyBorder="1" applyAlignment="1">
      <alignment horizontal="center" vertical="top"/>
    </xf>
    <xf numFmtId="175" fontId="1" fillId="0" borderId="7" xfId="34" applyNumberFormat="1" applyFont="1" applyFill="1" applyBorder="1" applyAlignment="1">
      <alignment horizontal="right" vertical="top" wrapText="1"/>
    </xf>
    <xf numFmtId="0" fontId="28" fillId="0" borderId="7" xfId="34" applyFont="1" applyFill="1" applyBorder="1" applyAlignment="1">
      <alignment vertical="top" wrapText="1"/>
    </xf>
    <xf numFmtId="14" fontId="28" fillId="0" borderId="7" xfId="34" applyNumberFormat="1" applyFont="1" applyFill="1" applyBorder="1" applyAlignment="1">
      <alignment horizontal="justify" vertical="top"/>
    </xf>
    <xf numFmtId="14" fontId="28" fillId="0" borderId="7" xfId="34" applyNumberFormat="1" applyFont="1" applyFill="1" applyBorder="1" applyAlignment="1">
      <alignment vertical="top"/>
    </xf>
    <xf numFmtId="0" fontId="28" fillId="0" borderId="7" xfId="34" applyFont="1" applyFill="1" applyBorder="1" applyAlignment="1">
      <alignment horizontal="center" vertical="top"/>
    </xf>
    <xf numFmtId="0" fontId="1" fillId="0" borderId="7" xfId="0" applyNumberFormat="1" applyFont="1" applyFill="1" applyBorder="1" applyAlignment="1">
      <alignment horizontal="justify" vertical="top" wrapText="1"/>
    </xf>
    <xf numFmtId="14" fontId="1" fillId="0" borderId="7" xfId="34" applyNumberFormat="1" applyFont="1" applyFill="1" applyBorder="1" applyAlignment="1">
      <alignment horizontal="justify" vertical="top" wrapText="1"/>
    </xf>
    <xf numFmtId="0" fontId="28" fillId="0" borderId="0" xfId="39" applyFont="1" applyFill="1" applyAlignment="1">
      <alignment horizontal="justify" vertical="top"/>
    </xf>
    <xf numFmtId="0" fontId="28" fillId="0" borderId="7" xfId="34" applyFont="1" applyFill="1" applyBorder="1" applyAlignment="1">
      <alignment vertical="top"/>
    </xf>
    <xf numFmtId="168" fontId="1" fillId="0" borderId="7" xfId="0" applyNumberFormat="1" applyFont="1" applyFill="1" applyBorder="1" applyAlignment="1">
      <alignment horizontal="center" vertical="top"/>
    </xf>
    <xf numFmtId="167" fontId="2" fillId="0" borderId="0" xfId="34" applyNumberFormat="1" applyFill="1" applyAlignment="1">
      <alignment vertical="top"/>
    </xf>
    <xf numFmtId="165" fontId="1" fillId="0" borderId="7" xfId="34" applyNumberFormat="1" applyFont="1" applyFill="1" applyBorder="1" applyAlignment="1">
      <alignment horizontal="justify" vertical="top" wrapText="1"/>
    </xf>
    <xf numFmtId="0" fontId="15" fillId="0" borderId="20" xfId="34" applyFont="1" applyFill="1" applyBorder="1" applyAlignment="1">
      <alignment horizontal="left" vertical="top" wrapText="1"/>
    </xf>
    <xf numFmtId="175" fontId="40" fillId="0" borderId="7" xfId="0" applyNumberFormat="1" applyFont="1" applyFill="1" applyBorder="1" applyAlignment="1">
      <alignment horizontal="right" vertical="top"/>
    </xf>
    <xf numFmtId="14" fontId="1" fillId="0" borderId="7" xfId="0" applyNumberFormat="1" applyFont="1" applyFill="1" applyBorder="1" applyAlignment="1">
      <alignment vertical="top"/>
    </xf>
    <xf numFmtId="169" fontId="1" fillId="0" borderId="7" xfId="33" applyNumberFormat="1" applyFont="1" applyFill="1" applyBorder="1" applyAlignment="1" applyProtection="1">
      <alignment horizontal="right" vertical="top"/>
    </xf>
    <xf numFmtId="175" fontId="35" fillId="0" borderId="7" xfId="0" applyNumberFormat="1" applyFont="1" applyFill="1" applyBorder="1" applyAlignment="1" applyProtection="1">
      <alignment horizontal="center" vertical="top" wrapText="1"/>
    </xf>
    <xf numFmtId="0" fontId="2" fillId="0" borderId="0" xfId="34" applyFill="1" applyAlignment="1">
      <alignment horizontal="justify" vertical="center"/>
    </xf>
    <xf numFmtId="0" fontId="21" fillId="0" borderId="7" xfId="0" applyFont="1" applyFill="1" applyBorder="1" applyAlignment="1">
      <alignment horizontal="left" vertical="top" wrapText="1"/>
    </xf>
    <xf numFmtId="0" fontId="1" fillId="0" borderId="7" xfId="0" applyFont="1" applyFill="1" applyBorder="1" applyAlignment="1">
      <alignment vertical="top"/>
    </xf>
    <xf numFmtId="0" fontId="1" fillId="0" borderId="20" xfId="34" applyFont="1" applyFill="1" applyBorder="1" applyAlignment="1">
      <alignment horizontal="left" vertical="top" wrapText="1"/>
    </xf>
    <xf numFmtId="0" fontId="1" fillId="0" borderId="7" xfId="39" applyFont="1" applyFill="1" applyBorder="1" applyAlignment="1">
      <alignment vertical="top" wrapText="1"/>
    </xf>
    <xf numFmtId="3" fontId="1" fillId="0" borderId="7" xfId="30" applyNumberFormat="1" applyFont="1" applyFill="1" applyBorder="1" applyAlignment="1">
      <alignment horizontal="center" vertical="top"/>
    </xf>
    <xf numFmtId="0" fontId="2" fillId="0" borderId="7" xfId="34" applyFill="1" applyBorder="1" applyAlignment="1">
      <alignment vertical="top"/>
    </xf>
    <xf numFmtId="0" fontId="1" fillId="0" borderId="7" xfId="0" applyNumberFormat="1" applyFont="1" applyFill="1" applyBorder="1" applyAlignment="1">
      <alignment vertical="top" wrapText="1"/>
    </xf>
    <xf numFmtId="0" fontId="1" fillId="0" borderId="7" xfId="34" applyFont="1" applyFill="1" applyBorder="1" applyAlignment="1">
      <alignment horizontal="justify" vertical="top"/>
    </xf>
    <xf numFmtId="49" fontId="1" fillId="0" borderId="7" xfId="33" applyNumberFormat="1" applyFont="1" applyFill="1" applyBorder="1" applyAlignment="1">
      <alignment horizontal="justify" vertical="top" wrapText="1"/>
    </xf>
    <xf numFmtId="3" fontId="1" fillId="0" borderId="7" xfId="0" applyNumberFormat="1" applyFont="1" applyFill="1" applyBorder="1" applyAlignment="1">
      <alignment horizontal="right" vertical="top"/>
    </xf>
    <xf numFmtId="0" fontId="1" fillId="0" borderId="16" xfId="0" applyFont="1" applyFill="1" applyBorder="1" applyAlignment="1" applyProtection="1">
      <alignment horizontal="justify" vertical="top"/>
      <protection locked="0"/>
    </xf>
    <xf numFmtId="0" fontId="1" fillId="0" borderId="7" xfId="0" applyFont="1" applyFill="1" applyBorder="1" applyAlignment="1" applyProtection="1">
      <alignment horizontal="justify" vertical="top"/>
      <protection locked="0"/>
    </xf>
    <xf numFmtId="3" fontId="1" fillId="0" borderId="7" xfId="34" applyNumberFormat="1" applyFont="1" applyFill="1" applyBorder="1" applyAlignment="1">
      <alignment vertical="top" wrapText="1"/>
    </xf>
    <xf numFmtId="0" fontId="22" fillId="0" borderId="0" xfId="34" applyFont="1" applyFill="1" applyAlignment="1">
      <alignment vertical="center"/>
    </xf>
    <xf numFmtId="0" fontId="20" fillId="0" borderId="0" xfId="0" applyFont="1" applyFill="1" applyAlignment="1">
      <alignment vertical="center"/>
    </xf>
    <xf numFmtId="167" fontId="1" fillId="0" borderId="7" xfId="30" applyNumberFormat="1" applyFont="1" applyFill="1" applyBorder="1" applyAlignment="1">
      <alignment horizontal="justify" vertical="top" wrapText="1"/>
    </xf>
    <xf numFmtId="0" fontId="22" fillId="0" borderId="7" xfId="34" applyFont="1" applyFill="1" applyBorder="1" applyAlignment="1">
      <alignment vertical="center"/>
    </xf>
    <xf numFmtId="0" fontId="22" fillId="0" borderId="7" xfId="34" applyFont="1" applyFill="1" applyBorder="1" applyAlignment="1">
      <alignment horizontal="justify" vertical="center"/>
    </xf>
    <xf numFmtId="0" fontId="28" fillId="0" borderId="7" xfId="0" applyFont="1" applyFill="1" applyBorder="1" applyAlignment="1">
      <alignment horizontal="justify" vertical="top" wrapText="1"/>
    </xf>
    <xf numFmtId="0" fontId="20" fillId="0" borderId="7" xfId="0" applyFont="1" applyFill="1" applyBorder="1" applyAlignment="1">
      <alignment horizontal="justify"/>
    </xf>
    <xf numFmtId="171" fontId="1" fillId="0" borderId="7" xfId="0" applyNumberFormat="1" applyFont="1" applyFill="1" applyBorder="1" applyAlignment="1" applyProtection="1">
      <alignment horizontal="justify" vertical="top" wrapText="1"/>
    </xf>
    <xf numFmtId="5" fontId="1" fillId="0" borderId="16" xfId="30" applyNumberFormat="1" applyFont="1" applyFill="1" applyBorder="1" applyAlignment="1">
      <alignment horizontal="left" vertical="top" wrapText="1"/>
    </xf>
    <xf numFmtId="5" fontId="1" fillId="0" borderId="7" xfId="30" applyNumberFormat="1" applyFont="1" applyFill="1" applyBorder="1" applyAlignment="1">
      <alignment horizontal="left" vertical="top" wrapText="1"/>
    </xf>
    <xf numFmtId="14" fontId="1" fillId="0" borderId="7" xfId="0" applyNumberFormat="1" applyFont="1" applyFill="1" applyBorder="1" applyAlignment="1">
      <alignment horizontal="right" vertical="top" wrapText="1"/>
    </xf>
    <xf numFmtId="1" fontId="1" fillId="0" borderId="7" xfId="30" applyNumberFormat="1" applyFont="1" applyFill="1" applyBorder="1" applyAlignment="1" applyProtection="1">
      <alignment horizontal="justify" vertical="top" wrapText="1"/>
    </xf>
    <xf numFmtId="0" fontId="15" fillId="0" borderId="7" xfId="34" applyFont="1" applyFill="1" applyBorder="1" applyAlignment="1">
      <alignment vertical="top" wrapText="1"/>
    </xf>
    <xf numFmtId="0" fontId="0" fillId="0" borderId="7" xfId="0" applyFill="1" applyBorder="1" applyAlignment="1">
      <alignment horizontal="center" vertical="top"/>
    </xf>
    <xf numFmtId="0" fontId="0" fillId="0" borderId="7" xfId="0" applyNumberFormat="1" applyFill="1" applyBorder="1" applyAlignment="1">
      <alignment horizontal="center" vertical="top"/>
    </xf>
    <xf numFmtId="0" fontId="0" fillId="0" borderId="7" xfId="0" applyFill="1" applyBorder="1" applyAlignment="1">
      <alignment horizontal="justify" vertical="center" wrapText="1"/>
    </xf>
    <xf numFmtId="165" fontId="0" fillId="0" borderId="7" xfId="0" applyNumberFormat="1" applyFill="1" applyBorder="1" applyAlignment="1">
      <alignment vertical="center"/>
    </xf>
    <xf numFmtId="14" fontId="0" fillId="0" borderId="7" xfId="0" applyNumberFormat="1" applyFill="1" applyBorder="1" applyAlignment="1">
      <alignment vertical="top"/>
    </xf>
    <xf numFmtId="166" fontId="0" fillId="0" borderId="7" xfId="0" applyNumberFormat="1" applyFill="1" applyBorder="1" applyAlignment="1">
      <alignment horizontal="center" vertical="top"/>
    </xf>
    <xf numFmtId="14" fontId="0" fillId="0" borderId="7" xfId="0" applyNumberFormat="1" applyFill="1" applyBorder="1" applyAlignment="1">
      <alignment horizontal="center" vertical="top"/>
    </xf>
    <xf numFmtId="166" fontId="0" fillId="0" borderId="7" xfId="0" applyNumberFormat="1" applyFill="1" applyBorder="1" applyAlignment="1">
      <alignment horizontal="left" vertical="center" wrapText="1"/>
    </xf>
    <xf numFmtId="0" fontId="15" fillId="0" borderId="7" xfId="34" applyFont="1" applyFill="1" applyBorder="1" applyAlignment="1">
      <alignment horizontal="justify" vertical="center"/>
    </xf>
    <xf numFmtId="14" fontId="0" fillId="0" borderId="7" xfId="0" applyNumberFormat="1" applyFill="1" applyBorder="1" applyAlignment="1">
      <alignment vertical="center"/>
    </xf>
    <xf numFmtId="166" fontId="0" fillId="0" borderId="7" xfId="0" applyNumberFormat="1" applyFill="1" applyBorder="1" applyAlignment="1">
      <alignment horizontal="center" vertical="center"/>
    </xf>
    <xf numFmtId="14" fontId="0" fillId="0" borderId="7" xfId="0" applyNumberFormat="1" applyFill="1" applyBorder="1" applyAlignment="1">
      <alignment horizontal="center" vertical="center"/>
    </xf>
    <xf numFmtId="14" fontId="0" fillId="0" borderId="7" xfId="0" applyNumberFormat="1" applyFill="1" applyBorder="1" applyAlignment="1">
      <alignment horizontal="left" vertical="center" wrapText="1"/>
    </xf>
    <xf numFmtId="0" fontId="0" fillId="0" borderId="7" xfId="0" applyFill="1" applyBorder="1" applyAlignment="1">
      <alignment vertical="top"/>
    </xf>
    <xf numFmtId="0" fontId="15" fillId="0" borderId="16" xfId="34" applyFont="1" applyFill="1" applyBorder="1" applyAlignment="1">
      <alignment horizontal="center" vertical="center"/>
    </xf>
    <xf numFmtId="0" fontId="1" fillId="0" borderId="7" xfId="0" applyFont="1" applyFill="1" applyBorder="1" applyAlignment="1">
      <alignment horizontal="center" vertical="top"/>
    </xf>
    <xf numFmtId="0" fontId="15" fillId="0" borderId="7" xfId="34" applyFont="1" applyFill="1" applyBorder="1" applyAlignment="1">
      <alignment horizontal="center" vertical="top"/>
    </xf>
    <xf numFmtId="0" fontId="1" fillId="0" borderId="0" xfId="0" applyFont="1" applyFill="1" applyAlignment="1">
      <alignment vertical="top" wrapText="1"/>
    </xf>
    <xf numFmtId="14" fontId="1" fillId="0" borderId="20" xfId="0" applyNumberFormat="1" applyFont="1" applyFill="1" applyBorder="1" applyAlignment="1">
      <alignment horizontal="left" vertical="center" wrapText="1"/>
    </xf>
    <xf numFmtId="0" fontId="1" fillId="0" borderId="7" xfId="0" applyFont="1" applyFill="1" applyBorder="1"/>
    <xf numFmtId="0" fontId="1" fillId="0" borderId="7" xfId="0" applyFont="1" applyFill="1" applyBorder="1" applyAlignment="1">
      <alignment horizontal="justify"/>
    </xf>
    <xf numFmtId="0" fontId="28" fillId="0" borderId="7" xfId="39" applyFont="1" applyFill="1" applyBorder="1" applyAlignment="1">
      <alignment horizontal="justify" vertical="top"/>
    </xf>
    <xf numFmtId="167" fontId="1" fillId="0" borderId="7" xfId="30" applyNumberFormat="1" applyFont="1" applyFill="1" applyBorder="1" applyAlignment="1">
      <alignment vertical="top"/>
    </xf>
    <xf numFmtId="1" fontId="40" fillId="0" borderId="7" xfId="0" applyNumberFormat="1" applyFont="1" applyFill="1" applyBorder="1" applyAlignment="1">
      <alignment horizontal="center" vertical="top" wrapText="1"/>
    </xf>
    <xf numFmtId="0" fontId="1" fillId="23" borderId="13" xfId="0" applyFont="1" applyFill="1" applyBorder="1" applyAlignment="1">
      <alignment horizontal="left" wrapText="1"/>
    </xf>
    <xf numFmtId="0" fontId="0" fillId="23" borderId="0" xfId="0" applyFill="1" applyBorder="1" applyAlignment="1">
      <alignment horizontal="left" wrapText="1"/>
    </xf>
    <xf numFmtId="0" fontId="0" fillId="23" borderId="23" xfId="0" applyFill="1" applyBorder="1" applyAlignment="1">
      <alignment horizontal="left" wrapText="1"/>
    </xf>
    <xf numFmtId="0" fontId="17" fillId="0" borderId="11"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0" xfId="0" applyFont="1" applyBorder="1" applyAlignment="1">
      <alignment horizontal="center"/>
    </xf>
    <xf numFmtId="3" fontId="14" fillId="23" borderId="7" xfId="33" applyNumberFormat="1" applyFont="1" applyFill="1" applyBorder="1" applyAlignment="1">
      <alignment horizontal="center"/>
    </xf>
    <xf numFmtId="3" fontId="14" fillId="23" borderId="41" xfId="33" applyNumberFormat="1" applyFont="1" applyFill="1" applyBorder="1" applyAlignment="1">
      <alignment horizontal="center"/>
    </xf>
    <xf numFmtId="3" fontId="14" fillId="23" borderId="16" xfId="33" applyNumberFormat="1" applyFont="1" applyFill="1" applyBorder="1" applyAlignment="1">
      <alignment horizontal="right" vertical="center"/>
    </xf>
    <xf numFmtId="3" fontId="14" fillId="23" borderId="37" xfId="33" applyNumberFormat="1" applyFont="1" applyFill="1" applyBorder="1" applyAlignment="1">
      <alignment horizontal="right" vertical="center"/>
    </xf>
    <xf numFmtId="3" fontId="14" fillId="23" borderId="20" xfId="33" applyNumberFormat="1" applyFont="1" applyFill="1" applyBorder="1" applyAlignment="1">
      <alignment horizontal="right" vertical="center"/>
    </xf>
    <xf numFmtId="3" fontId="14" fillId="23" borderId="16" xfId="33" applyNumberFormat="1" applyFont="1" applyFill="1" applyBorder="1" applyAlignment="1">
      <alignment horizontal="right"/>
    </xf>
    <xf numFmtId="3" fontId="14" fillId="23" borderId="37" xfId="33" applyNumberFormat="1" applyFont="1" applyFill="1" applyBorder="1" applyAlignment="1">
      <alignment horizontal="right"/>
    </xf>
    <xf numFmtId="3" fontId="14" fillId="23" borderId="20" xfId="33" applyNumberFormat="1" applyFont="1" applyFill="1" applyBorder="1" applyAlignment="1">
      <alignment horizontal="right"/>
    </xf>
    <xf numFmtId="3" fontId="14" fillId="23" borderId="49" xfId="33" applyNumberFormat="1" applyFont="1" applyFill="1" applyBorder="1" applyAlignment="1">
      <alignment horizontal="right"/>
    </xf>
    <xf numFmtId="3" fontId="14" fillId="23" borderId="50" xfId="33" applyNumberFormat="1" applyFont="1" applyFill="1" applyBorder="1" applyAlignment="1">
      <alignment horizontal="right"/>
    </xf>
    <xf numFmtId="3" fontId="14" fillId="23" borderId="51" xfId="33" applyNumberFormat="1" applyFont="1" applyFill="1" applyBorder="1" applyAlignment="1">
      <alignment horizontal="right"/>
    </xf>
    <xf numFmtId="0" fontId="27" fillId="0" borderId="12" xfId="0" applyFont="1" applyBorder="1" applyAlignment="1">
      <alignment horizontal="center" vertical="center" wrapText="1"/>
    </xf>
    <xf numFmtId="0" fontId="27" fillId="23" borderId="12" xfId="0"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0" xfId="0" applyFont="1" applyBorder="1" applyAlignment="1">
      <alignment horizontal="center" vertical="center" wrapText="1"/>
    </xf>
    <xf numFmtId="0" fontId="27" fillId="23" borderId="0" xfId="0" applyFont="1" applyFill="1" applyBorder="1" applyAlignment="1">
      <alignment horizontal="center" vertical="center" wrapText="1"/>
    </xf>
    <xf numFmtId="0" fontId="27" fillId="0" borderId="23" xfId="0" applyFont="1" applyBorder="1" applyAlignment="1">
      <alignment horizontal="center" vertical="center" wrapText="1"/>
    </xf>
    <xf numFmtId="0" fontId="18" fillId="0" borderId="15" xfId="0" applyFont="1" applyBorder="1" applyAlignment="1">
      <alignment horizontal="left"/>
    </xf>
    <xf numFmtId="0" fontId="18" fillId="23" borderId="15" xfId="0" applyFont="1" applyFill="1" applyBorder="1" applyAlignment="1">
      <alignment horizontal="left"/>
    </xf>
    <xf numFmtId="0" fontId="18" fillId="0" borderId="15" xfId="0" applyFont="1" applyBorder="1" applyAlignment="1">
      <alignment horizontal="center"/>
    </xf>
    <xf numFmtId="0" fontId="18" fillId="0" borderId="39" xfId="0" applyFont="1" applyBorder="1" applyAlignment="1">
      <alignment horizontal="left"/>
    </xf>
    <xf numFmtId="0" fontId="17" fillId="37" borderId="7" xfId="0" applyFont="1" applyFill="1" applyBorder="1" applyAlignment="1" applyProtection="1">
      <alignment horizontal="center" vertical="center" wrapText="1"/>
      <protection locked="0"/>
    </xf>
    <xf numFmtId="0" fontId="17" fillId="37" borderId="43" xfId="0" applyFont="1" applyFill="1" applyBorder="1" applyAlignment="1" applyProtection="1">
      <alignment horizontal="center" vertical="center" wrapText="1"/>
      <protection locked="0"/>
    </xf>
    <xf numFmtId="167" fontId="17" fillId="40" borderId="7" xfId="30" applyNumberFormat="1" applyFont="1" applyFill="1" applyBorder="1" applyAlignment="1" applyProtection="1">
      <alignment horizontal="center" vertical="center" wrapText="1"/>
      <protection locked="0"/>
    </xf>
    <xf numFmtId="167" fontId="17" fillId="40" borderId="43" xfId="30" applyNumberFormat="1" applyFont="1" applyFill="1" applyBorder="1" applyAlignment="1" applyProtection="1">
      <alignment horizontal="center" vertical="center" wrapText="1"/>
      <protection locked="0"/>
    </xf>
    <xf numFmtId="0" fontId="17" fillId="37" borderId="7" xfId="0" applyFont="1" applyFill="1" applyBorder="1" applyAlignment="1">
      <alignment horizontal="center" vertical="center" wrapText="1"/>
    </xf>
    <xf numFmtId="0" fontId="35" fillId="0" borderId="7" xfId="0" applyFont="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8" fillId="37" borderId="7" xfId="0" applyFont="1" applyFill="1" applyBorder="1" applyAlignment="1">
      <alignment horizontal="center" vertical="center" wrapText="1"/>
    </xf>
    <xf numFmtId="0" fontId="23" fillId="0" borderId="7" xfId="0" applyFont="1" applyBorder="1" applyAlignment="1">
      <alignment horizontal="center" vertical="center" wrapText="1"/>
    </xf>
    <xf numFmtId="167" fontId="23" fillId="0" borderId="7" xfId="30" applyNumberFormat="1" applyFont="1" applyBorder="1" applyAlignment="1">
      <alignment horizontal="center" vertical="center" wrapText="1"/>
    </xf>
    <xf numFmtId="0" fontId="17" fillId="37" borderId="7" xfId="0" applyNumberFormat="1" applyFont="1" applyFill="1" applyBorder="1" applyAlignment="1">
      <alignment horizontal="center" vertical="center" textRotation="90" wrapText="1"/>
    </xf>
    <xf numFmtId="0" fontId="17" fillId="37" borderId="43" xfId="0" applyNumberFormat="1" applyFont="1" applyFill="1" applyBorder="1" applyAlignment="1">
      <alignment horizontal="center" vertical="center" textRotation="90" wrapText="1"/>
    </xf>
    <xf numFmtId="0" fontId="17" fillId="43" borderId="7" xfId="0" applyFont="1" applyFill="1" applyBorder="1" applyAlignment="1" applyProtection="1">
      <alignment horizontal="center" vertical="center" wrapText="1"/>
      <protection locked="0"/>
    </xf>
    <xf numFmtId="0" fontId="17" fillId="40" borderId="7" xfId="0" applyFont="1" applyFill="1" applyBorder="1" applyAlignment="1" applyProtection="1">
      <alignment horizontal="center" vertical="center" wrapText="1"/>
      <protection locked="0"/>
    </xf>
    <xf numFmtId="0" fontId="17" fillId="40" borderId="43" xfId="0" applyFont="1" applyFill="1" applyBorder="1" applyAlignment="1" applyProtection="1">
      <alignment horizontal="center" vertical="center" wrapText="1"/>
      <protection locked="0"/>
    </xf>
    <xf numFmtId="0" fontId="17" fillId="37" borderId="16" xfId="0" applyFont="1" applyFill="1" applyBorder="1" applyAlignment="1">
      <alignment horizontal="center" vertical="center" wrapText="1"/>
    </xf>
    <xf numFmtId="0" fontId="17" fillId="37" borderId="37" xfId="0" applyFont="1" applyFill="1" applyBorder="1" applyAlignment="1">
      <alignment horizontal="center" vertical="center" wrapText="1"/>
    </xf>
    <xf numFmtId="0" fontId="17" fillId="37" borderId="20" xfId="0" applyFont="1" applyFill="1" applyBorder="1" applyAlignment="1">
      <alignment horizontal="center" vertical="center" wrapText="1"/>
    </xf>
    <xf numFmtId="0" fontId="17" fillId="39" borderId="16" xfId="0" applyFont="1" applyFill="1" applyBorder="1" applyAlignment="1">
      <alignment horizontal="center" vertical="center" wrapText="1"/>
    </xf>
    <xf numFmtId="0" fontId="17" fillId="39" borderId="37" xfId="0" applyFont="1" applyFill="1" applyBorder="1" applyAlignment="1">
      <alignment horizontal="center" vertical="center" wrapText="1"/>
    </xf>
    <xf numFmtId="0" fontId="17" fillId="39" borderId="20" xfId="0" applyFont="1" applyFill="1" applyBorder="1" applyAlignment="1">
      <alignment horizontal="center" vertical="center" wrapText="1"/>
    </xf>
    <xf numFmtId="0" fontId="17" fillId="41" borderId="7" xfId="0" applyFont="1" applyFill="1" applyBorder="1" applyAlignment="1" applyProtection="1">
      <alignment horizontal="center" vertical="center" wrapText="1"/>
      <protection locked="0"/>
    </xf>
    <xf numFmtId="0" fontId="17" fillId="41" borderId="43" xfId="0" applyFont="1" applyFill="1" applyBorder="1" applyAlignment="1" applyProtection="1">
      <alignment horizontal="center" vertical="center" wrapText="1"/>
      <protection locked="0"/>
    </xf>
    <xf numFmtId="0" fontId="17" fillId="41" borderId="44" xfId="0" applyFont="1" applyFill="1" applyBorder="1" applyAlignment="1" applyProtection="1">
      <alignment horizontal="center" vertical="center" wrapText="1"/>
      <protection locked="0"/>
    </xf>
    <xf numFmtId="0" fontId="17" fillId="39" borderId="7" xfId="0" applyFont="1" applyFill="1" applyBorder="1" applyAlignment="1">
      <alignment horizontal="center" vertical="center" wrapText="1"/>
    </xf>
    <xf numFmtId="0" fontId="17" fillId="37" borderId="44" xfId="0" applyFont="1" applyFill="1" applyBorder="1" applyAlignment="1" applyProtection="1">
      <alignment horizontal="center" vertical="center" wrapText="1"/>
      <protection locked="0"/>
    </xf>
    <xf numFmtId="171" fontId="17" fillId="42" borderId="43" xfId="0" applyNumberFormat="1" applyFont="1" applyFill="1" applyBorder="1" applyAlignment="1" applyProtection="1">
      <alignment horizontal="center" vertical="center" wrapText="1"/>
      <protection locked="0"/>
    </xf>
    <xf numFmtId="171" fontId="17" fillId="42" borderId="44" xfId="0" applyNumberFormat="1" applyFont="1" applyFill="1" applyBorder="1" applyAlignment="1" applyProtection="1">
      <alignment horizontal="center" vertical="center" wrapText="1"/>
      <protection locked="0"/>
    </xf>
    <xf numFmtId="49" fontId="17" fillId="39" borderId="7" xfId="0" applyNumberFormat="1" applyFont="1" applyFill="1" applyBorder="1" applyAlignment="1">
      <alignment horizontal="center" vertical="center" wrapText="1"/>
    </xf>
    <xf numFmtId="49" fontId="17" fillId="39" borderId="43" xfId="0" applyNumberFormat="1" applyFont="1" applyFill="1" applyBorder="1" applyAlignment="1">
      <alignment horizontal="center" vertical="center" wrapText="1"/>
    </xf>
    <xf numFmtId="167" fontId="17" fillId="39" borderId="7" xfId="30" applyNumberFormat="1" applyFont="1" applyFill="1" applyBorder="1" applyAlignment="1">
      <alignment horizontal="center" vertical="center" wrapText="1"/>
    </xf>
    <xf numFmtId="167" fontId="17" fillId="39" borderId="43" xfId="30" applyNumberFormat="1" applyFont="1" applyFill="1" applyBorder="1" applyAlignment="1">
      <alignment horizontal="center" vertical="center" wrapText="1"/>
    </xf>
    <xf numFmtId="0" fontId="18" fillId="0" borderId="7" xfId="0" applyFont="1" applyFill="1" applyBorder="1" applyAlignment="1" applyProtection="1">
      <alignment horizontal="center" vertical="center" wrapText="1"/>
      <protection locked="0"/>
    </xf>
    <xf numFmtId="0" fontId="35" fillId="0" borderId="7" xfId="30" applyNumberFormat="1" applyFont="1" applyBorder="1"/>
    <xf numFmtId="0" fontId="17" fillId="43" borderId="43" xfId="0" applyFont="1" applyFill="1" applyBorder="1" applyAlignment="1" applyProtection="1">
      <alignment horizontal="center" vertical="center" wrapText="1"/>
      <protection locked="0"/>
    </xf>
    <xf numFmtId="0" fontId="17" fillId="39" borderId="43" xfId="0" applyFont="1" applyFill="1" applyBorder="1" applyAlignment="1">
      <alignment horizontal="center" vertical="center" wrapText="1"/>
    </xf>
    <xf numFmtId="0" fontId="17" fillId="43" borderId="7" xfId="0" applyFont="1" applyFill="1" applyBorder="1" applyAlignment="1">
      <alignment horizontal="center" vertical="center" wrapText="1"/>
    </xf>
    <xf numFmtId="0" fontId="17" fillId="43" borderId="7" xfId="0" applyFont="1" applyFill="1" applyBorder="1" applyAlignment="1">
      <alignment horizontal="center" vertical="top" wrapText="1"/>
    </xf>
    <xf numFmtId="0" fontId="17" fillId="38" borderId="7" xfId="0" applyFont="1" applyFill="1" applyBorder="1" applyAlignment="1" applyProtection="1">
      <alignment horizontal="center" vertical="center" textRotation="90" wrapText="1"/>
      <protection locked="0"/>
    </xf>
    <xf numFmtId="0" fontId="17" fillId="38" borderId="43" xfId="0" applyFont="1" applyFill="1" applyBorder="1" applyAlignment="1" applyProtection="1">
      <alignment horizontal="center" vertical="center" textRotation="90" wrapText="1"/>
      <protection locked="0"/>
    </xf>
    <xf numFmtId="1" fontId="17" fillId="44" borderId="7" xfId="0" applyNumberFormat="1" applyFont="1" applyFill="1" applyBorder="1" applyAlignment="1" applyProtection="1">
      <alignment horizontal="center" vertical="center" wrapText="1"/>
      <protection locked="0"/>
    </xf>
    <xf numFmtId="1" fontId="17" fillId="44" borderId="43" xfId="0" applyNumberFormat="1" applyFont="1" applyFill="1" applyBorder="1" applyAlignment="1" applyProtection="1">
      <alignment horizontal="center" vertical="center" wrapText="1"/>
      <protection locked="0"/>
    </xf>
    <xf numFmtId="0" fontId="32" fillId="33" borderId="42" xfId="0" applyFont="1" applyFill="1" applyBorder="1" applyAlignment="1">
      <alignment horizontal="left"/>
    </xf>
    <xf numFmtId="0" fontId="32" fillId="33" borderId="0" xfId="0" applyFont="1" applyFill="1" applyBorder="1" applyAlignment="1">
      <alignment horizontal="left"/>
    </xf>
    <xf numFmtId="0" fontId="36" fillId="28" borderId="33" xfId="0" applyFont="1" applyFill="1" applyBorder="1" applyAlignment="1">
      <alignment horizontal="left" vertical="top" wrapText="1"/>
    </xf>
    <xf numFmtId="0" fontId="36" fillId="28" borderId="6" xfId="0" applyFont="1" applyFill="1" applyBorder="1" applyAlignment="1">
      <alignment horizontal="left" vertical="top" wrapText="1"/>
    </xf>
    <xf numFmtId="0" fontId="34" fillId="35" borderId="43" xfId="0" applyFont="1" applyFill="1" applyBorder="1" applyAlignment="1">
      <alignment horizontal="justify" vertical="top" wrapText="1"/>
    </xf>
    <xf numFmtId="0" fontId="34" fillId="35" borderId="44" xfId="0" applyFont="1" applyFill="1" applyBorder="1" applyAlignment="1">
      <alignment horizontal="justify" vertical="top" wrapText="1"/>
    </xf>
    <xf numFmtId="14" fontId="35" fillId="23" borderId="43" xfId="0" applyNumberFormat="1" applyFont="1" applyFill="1" applyBorder="1" applyAlignment="1">
      <alignment horizontal="center" vertical="top"/>
    </xf>
    <xf numFmtId="14" fontId="35" fillId="23" borderId="44" xfId="0" applyNumberFormat="1" applyFont="1" applyFill="1" applyBorder="1" applyAlignment="1">
      <alignment horizontal="center" vertical="top"/>
    </xf>
    <xf numFmtId="14" fontId="35" fillId="23" borderId="45" xfId="0" applyNumberFormat="1" applyFont="1" applyFill="1" applyBorder="1" applyAlignment="1">
      <alignment horizontal="center" vertical="top"/>
    </xf>
    <xf numFmtId="3" fontId="35" fillId="35" borderId="7" xfId="0" applyNumberFormat="1" applyFont="1" applyFill="1" applyBorder="1" applyAlignment="1">
      <alignment horizontal="justify" vertical="top" wrapText="1"/>
    </xf>
    <xf numFmtId="0" fontId="16" fillId="23" borderId="43" xfId="34" applyFont="1" applyFill="1" applyBorder="1" applyAlignment="1">
      <alignment horizontal="justify" vertical="top" wrapText="1"/>
    </xf>
    <xf numFmtId="0" fontId="16" fillId="23" borderId="44" xfId="34" applyFont="1" applyFill="1" applyBorder="1" applyAlignment="1">
      <alignment horizontal="justify" vertical="top" wrapText="1"/>
    </xf>
    <xf numFmtId="0" fontId="35" fillId="23" borderId="43" xfId="0" applyFont="1" applyFill="1" applyBorder="1" applyAlignment="1">
      <alignment horizontal="justify" vertical="top" wrapText="1"/>
    </xf>
    <xf numFmtId="0" fontId="35" fillId="23" borderId="44" xfId="0" applyFont="1" applyFill="1" applyBorder="1" applyAlignment="1">
      <alignment horizontal="justify" vertical="top" wrapText="1"/>
    </xf>
    <xf numFmtId="3" fontId="35" fillId="23" borderId="7" xfId="0" applyNumberFormat="1" applyFont="1" applyFill="1" applyBorder="1" applyAlignment="1">
      <alignment horizontal="right" vertical="top" wrapText="1"/>
    </xf>
    <xf numFmtId="3" fontId="35" fillId="35" borderId="7" xfId="0" applyNumberFormat="1" applyFont="1" applyFill="1" applyBorder="1" applyAlignment="1">
      <alignment horizontal="right" vertical="top" wrapText="1"/>
    </xf>
    <xf numFmtId="3" fontId="34" fillId="35" borderId="43" xfId="0" applyNumberFormat="1" applyFont="1" applyFill="1" applyBorder="1" applyAlignment="1">
      <alignment horizontal="center" vertical="top" wrapText="1"/>
    </xf>
    <xf numFmtId="3" fontId="34" fillId="35" borderId="44" xfId="0" applyNumberFormat="1" applyFont="1" applyFill="1" applyBorder="1" applyAlignment="1">
      <alignment horizontal="center" vertical="top" wrapText="1"/>
    </xf>
    <xf numFmtId="3" fontId="34" fillId="35" borderId="45" xfId="0" applyNumberFormat="1" applyFont="1" applyFill="1" applyBorder="1" applyAlignment="1">
      <alignment horizontal="center" vertical="top" wrapText="1"/>
    </xf>
    <xf numFmtId="0" fontId="16" fillId="23" borderId="43" xfId="34" applyFont="1" applyFill="1" applyBorder="1" applyAlignment="1">
      <alignment horizontal="center" vertical="top" wrapText="1"/>
    </xf>
    <xf numFmtId="0" fontId="16" fillId="23" borderId="44" xfId="34" applyFont="1" applyFill="1" applyBorder="1" applyAlignment="1">
      <alignment horizontal="center" vertical="top" wrapText="1"/>
    </xf>
    <xf numFmtId="0" fontId="16" fillId="23" borderId="45" xfId="34" applyFont="1" applyFill="1" applyBorder="1" applyAlignment="1">
      <alignment horizontal="center" vertical="top"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xfId="42" builtinId="5"/>
    <cellStyle name="Porcentaje 2 2" xfId="41"/>
    <cellStyle name="Title" xfId="36"/>
    <cellStyle name="Total" xfId="37" builtinId="25" customBuiltin="1"/>
  </cellStyles>
  <dxfs count="0"/>
  <tableStyles count="0" defaultTableStyle="TableStyleMedium2" defaultPivotStyle="PivotStyleLight16"/>
  <colors>
    <mruColors>
      <color rgb="FFCC99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1285875</xdr:colOff>
      <xdr:row>5</xdr:row>
      <xdr:rowOff>19050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257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7796" cy="112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atalinasaenzh@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opLeftCell="A13" zoomScale="80" zoomScaleNormal="80" workbookViewId="0">
      <selection activeCell="C39" sqref="C39"/>
    </sheetView>
  </sheetViews>
  <sheetFormatPr baseColWidth="10" defaultRowHeight="12.75" x14ac:dyDescent="0.2"/>
  <cols>
    <col min="1" max="1" width="18.42578125" customWidth="1"/>
    <col min="2" max="2" width="26.5703125" customWidth="1"/>
    <col min="3" max="3" width="18.85546875" customWidth="1"/>
    <col min="4" max="4" width="17.85546875" customWidth="1"/>
    <col min="5" max="5" width="17" bestFit="1" customWidth="1"/>
    <col min="6" max="6" width="17.5703125" bestFit="1" customWidth="1"/>
    <col min="7" max="7" width="18.85546875" customWidth="1"/>
    <col min="8" max="8" width="16.140625" customWidth="1"/>
    <col min="9" max="9" width="17.140625" customWidth="1"/>
    <col min="10" max="10" width="18.7109375" customWidth="1"/>
    <col min="11" max="11" width="18.42578125" customWidth="1"/>
    <col min="12" max="12" width="20.7109375" bestFit="1" customWidth="1"/>
    <col min="13" max="13" width="12.85546875" bestFit="1" customWidth="1"/>
  </cols>
  <sheetData>
    <row r="1" spans="1:10" ht="12.75" customHeight="1" x14ac:dyDescent="0.2">
      <c r="A1" s="63"/>
      <c r="B1" s="563"/>
      <c r="C1" s="564"/>
      <c r="D1" s="564"/>
      <c r="E1" s="564"/>
      <c r="F1" s="564"/>
      <c r="G1" s="290"/>
      <c r="H1" s="290"/>
      <c r="I1" s="17"/>
      <c r="J1" s="17"/>
    </row>
    <row r="2" spans="1:10" ht="15" customHeight="1" x14ac:dyDescent="0.2">
      <c r="A2" s="64"/>
      <c r="B2" s="565"/>
      <c r="C2" s="566"/>
      <c r="D2" s="566"/>
      <c r="E2" s="566"/>
      <c r="F2" s="566"/>
      <c r="G2" s="291"/>
      <c r="H2" s="291"/>
      <c r="I2" s="20"/>
      <c r="J2" s="20"/>
    </row>
    <row r="3" spans="1:10" ht="15.75" customHeight="1" x14ac:dyDescent="0.2">
      <c r="A3" s="64"/>
      <c r="B3" s="565" t="s">
        <v>243</v>
      </c>
      <c r="C3" s="566"/>
      <c r="D3" s="566"/>
      <c r="E3" s="566"/>
      <c r="F3" s="566"/>
      <c r="G3" s="291"/>
      <c r="H3" s="291"/>
      <c r="I3" s="20"/>
      <c r="J3" s="20"/>
    </row>
    <row r="4" spans="1:10" ht="15" customHeight="1" x14ac:dyDescent="0.2">
      <c r="A4" s="64"/>
      <c r="B4" s="565" t="s">
        <v>218</v>
      </c>
      <c r="C4" s="566"/>
      <c r="D4" s="566"/>
      <c r="E4" s="566"/>
      <c r="F4" s="566"/>
      <c r="G4" s="291"/>
      <c r="H4" s="291"/>
      <c r="I4" s="20"/>
      <c r="J4" s="20"/>
    </row>
    <row r="5" spans="1:10" ht="15" customHeight="1" x14ac:dyDescent="0.2">
      <c r="A5" s="64"/>
      <c r="B5" s="64"/>
      <c r="C5" s="20"/>
      <c r="D5" s="20"/>
      <c r="E5" s="20"/>
      <c r="F5" s="20"/>
      <c r="G5" s="20"/>
      <c r="H5" s="20"/>
      <c r="I5" s="20"/>
      <c r="J5" s="20"/>
    </row>
    <row r="6" spans="1:10" ht="17.25" customHeight="1" thickBot="1" x14ac:dyDescent="0.25">
      <c r="A6" s="64"/>
      <c r="B6" s="306"/>
      <c r="C6" s="72"/>
      <c r="D6" s="72"/>
      <c r="E6" s="72"/>
      <c r="F6" s="72"/>
      <c r="G6" s="72"/>
      <c r="H6" s="72"/>
      <c r="I6" s="72"/>
      <c r="J6" s="72"/>
    </row>
    <row r="7" spans="1:10" ht="21" customHeight="1" thickBot="1" x14ac:dyDescent="0.25">
      <c r="A7" s="283" t="s">
        <v>819</v>
      </c>
      <c r="B7" s="284"/>
      <c r="C7" s="284"/>
      <c r="D7" s="284"/>
      <c r="E7" s="284"/>
      <c r="F7" s="284"/>
      <c r="G7" s="284"/>
      <c r="H7" s="284"/>
      <c r="I7" s="284"/>
      <c r="J7" s="284"/>
    </row>
    <row r="8" spans="1:10" ht="147" customHeight="1" x14ac:dyDescent="0.2">
      <c r="A8" s="281" t="s">
        <v>219</v>
      </c>
      <c r="B8" s="281" t="s">
        <v>220</v>
      </c>
      <c r="C8" s="281" t="s">
        <v>518</v>
      </c>
      <c r="D8" s="281" t="s">
        <v>519</v>
      </c>
      <c r="E8" s="281" t="s">
        <v>520</v>
      </c>
      <c r="F8" s="282" t="s">
        <v>521</v>
      </c>
      <c r="G8" s="282" t="s">
        <v>788</v>
      </c>
      <c r="H8" s="282" t="s">
        <v>789</v>
      </c>
      <c r="I8" s="282" t="s">
        <v>825</v>
      </c>
      <c r="J8" s="282" t="s">
        <v>790</v>
      </c>
    </row>
    <row r="9" spans="1:10" s="23" customFormat="1" ht="13.5" thickBot="1" x14ac:dyDescent="0.25">
      <c r="A9" s="21">
        <v>1</v>
      </c>
      <c r="B9" s="21">
        <v>2</v>
      </c>
      <c r="C9" s="21">
        <v>3</v>
      </c>
      <c r="D9" s="21">
        <v>4</v>
      </c>
      <c r="E9" s="21">
        <v>5</v>
      </c>
      <c r="F9" s="21">
        <v>6</v>
      </c>
      <c r="G9" s="21">
        <v>7</v>
      </c>
      <c r="H9" s="22">
        <v>8</v>
      </c>
      <c r="I9" s="21">
        <v>9</v>
      </c>
      <c r="J9" s="259">
        <v>10</v>
      </c>
    </row>
    <row r="10" spans="1:10" s="26" customFormat="1" ht="30.75" customHeight="1" thickBot="1" x14ac:dyDescent="0.25">
      <c r="A10" s="24">
        <v>31102</v>
      </c>
      <c r="B10" s="25" t="s">
        <v>221</v>
      </c>
      <c r="C10" s="236">
        <f t="shared" ref="C10:J10" si="0">SUM(C11:C12)</f>
        <v>580000000</v>
      </c>
      <c r="D10" s="236">
        <f t="shared" si="0"/>
        <v>483141360</v>
      </c>
      <c r="E10" s="236">
        <f>SUM(E11:E12)</f>
        <v>166293690</v>
      </c>
      <c r="F10" s="236">
        <f>SUM(F11:F12)</f>
        <v>48720000</v>
      </c>
      <c r="G10" s="236">
        <f t="shared" si="0"/>
        <v>364986310</v>
      </c>
      <c r="H10" s="237">
        <f t="shared" si="0"/>
        <v>48138640</v>
      </c>
      <c r="I10" s="238">
        <f t="shared" si="0"/>
        <v>364986310</v>
      </c>
      <c r="J10" s="236">
        <f t="shared" si="0"/>
        <v>215013690</v>
      </c>
    </row>
    <row r="11" spans="1:10" s="29" customFormat="1" ht="21.75" customHeight="1" x14ac:dyDescent="0.2">
      <c r="A11" s="27">
        <v>311020301</v>
      </c>
      <c r="B11" s="28" t="s">
        <v>80</v>
      </c>
      <c r="C11" s="384">
        <v>500000000</v>
      </c>
      <c r="D11" s="372">
        <f>+'PLAN DE ADQUISICIONES 2016'!I44+'PLAN DE ADQUISICIONES 2016'!I64+'PLAN DE ADQUISICIONES 2016'!I65+'PLAN DE ADQUISICIONES 2016'!I82+'PLAN DE ADQUISICIONES 2016'!I84+'PLAN DE ADQUISICIONES 2016'!I100+'PLAN DE ADQUISICIONES 2016'!I138+'PLAN DE ADQUISICIONES 2016'!I139+'PLAN DE ADQUISICIONES 2016'!I140+'PLAN DE ADQUISICIONES 2016'!I141+'PLAN DE ADQUISICIONES 2016'!I142+'PLAN DE ADQUISICIONES 2016'!I143+'PLAN DE ADQUISICIONES 2016'!I144+'PLAN DE ADQUISICIONES 2016'!I145+'PLAN DE ADQUISICIONES 2016'!I146</f>
        <v>483141360</v>
      </c>
      <c r="E11" s="372">
        <f>+'PLAN DE ADQUISICIONES 2016'!J44+'PLAN DE ADQUISICIONES 2016'!J64+'PLAN DE ADQUISICIONES 2016'!J65+'PLAN DE ADQUISICIONES 2016'!J82+'PLAN DE ADQUISICIONES 2016'!J84+'PLAN DE ADQUISICIONES 2016'!J100+'PLAN DE ADQUISICIONES 2016'!J138+'PLAN DE ADQUISICIONES 2016'!J139+'PLAN DE ADQUISICIONES 2016'!J140+'PLAN DE ADQUISICIONES 2016'!J141+'PLAN DE ADQUISICIONES 2016'!J142+'PLAN DE ADQUISICIONES 2016'!J143+'PLAN DE ADQUISICIONES 2016'!J144+'PLAN DE ADQUISICIONES 2016'!J145+'PLAN DE ADQUISICIONES 2016'!J146</f>
        <v>166293690</v>
      </c>
      <c r="F11" s="372">
        <f>'ADICIONES A CONTRATOS'!H8</f>
        <v>24000000</v>
      </c>
      <c r="G11" s="372">
        <f>+C11-E11-F11</f>
        <v>309706310</v>
      </c>
      <c r="H11" s="374">
        <f>+C11-D11-F11</f>
        <v>-7141360</v>
      </c>
      <c r="I11" s="385">
        <v>309706310</v>
      </c>
      <c r="J11" s="386">
        <f>C11-I11</f>
        <v>190293690</v>
      </c>
    </row>
    <row r="12" spans="1:10" s="29" customFormat="1" ht="30.75" thickBot="1" x14ac:dyDescent="0.25">
      <c r="A12" s="30">
        <v>3110204</v>
      </c>
      <c r="B12" s="31" t="s">
        <v>222</v>
      </c>
      <c r="C12" s="387">
        <v>80000000</v>
      </c>
      <c r="D12" s="388">
        <v>0</v>
      </c>
      <c r="E12" s="388">
        <v>0</v>
      </c>
      <c r="F12" s="389">
        <f>'ADICIONES A CONTRATOS'!H7+'ADICIONES A CONTRATOS'!H9+'ADICIONES A CONTRATOS'!H12</f>
        <v>24720000</v>
      </c>
      <c r="G12" s="372">
        <f>+C12-E12-F12</f>
        <v>55280000</v>
      </c>
      <c r="H12" s="374">
        <f>+C12-D12-F12</f>
        <v>55280000</v>
      </c>
      <c r="I12" s="385">
        <v>55280000</v>
      </c>
      <c r="J12" s="386">
        <f>C12-I12</f>
        <v>24720000</v>
      </c>
    </row>
    <row r="13" spans="1:10" s="26" customFormat="1" ht="30.75" thickBot="1" x14ac:dyDescent="0.25">
      <c r="A13" s="24">
        <v>312</v>
      </c>
      <c r="B13" s="32" t="s">
        <v>223</v>
      </c>
      <c r="C13" s="33">
        <f t="shared" ref="C13:J13" si="1">SUM(C14:C38)-(C14+C20+C25+C27+C29+C35)</f>
        <v>4884800000</v>
      </c>
      <c r="D13" s="33">
        <f t="shared" si="1"/>
        <v>3752616144</v>
      </c>
      <c r="E13" s="33">
        <f>SUM(E14:E38)-(E14+E20+E25+E27+E29+E35)</f>
        <v>588730923</v>
      </c>
      <c r="F13" s="33">
        <f>SUM(F14:F38)-(F14+F20+F25+F27+F29+F35)</f>
        <v>308305681</v>
      </c>
      <c r="G13" s="33">
        <f t="shared" si="1"/>
        <v>3987763396</v>
      </c>
      <c r="H13" s="35">
        <f t="shared" si="1"/>
        <v>823878175</v>
      </c>
      <c r="I13" s="36">
        <f t="shared" si="1"/>
        <v>2141005562</v>
      </c>
      <c r="J13" s="33">
        <f t="shared" si="1"/>
        <v>2743794438</v>
      </c>
    </row>
    <row r="14" spans="1:10" s="26" customFormat="1" ht="16.5" thickBot="1" x14ac:dyDescent="0.25">
      <c r="A14" s="24">
        <v>31201</v>
      </c>
      <c r="B14" s="34" t="s">
        <v>119</v>
      </c>
      <c r="C14" s="33">
        <f t="shared" ref="C14:J14" si="2">SUM(C15:C19)</f>
        <v>832126000</v>
      </c>
      <c r="D14" s="33">
        <f t="shared" si="2"/>
        <v>784840904</v>
      </c>
      <c r="E14" s="33">
        <f t="shared" si="2"/>
        <v>176620000</v>
      </c>
      <c r="F14" s="33">
        <f t="shared" si="2"/>
        <v>700000</v>
      </c>
      <c r="G14" s="33">
        <f t="shared" si="2"/>
        <v>654806000</v>
      </c>
      <c r="H14" s="35">
        <f t="shared" si="2"/>
        <v>46585096</v>
      </c>
      <c r="I14" s="36">
        <f t="shared" si="2"/>
        <v>560825536</v>
      </c>
      <c r="J14" s="33">
        <f t="shared" si="2"/>
        <v>271300464</v>
      </c>
    </row>
    <row r="15" spans="1:10" s="29" customFormat="1" ht="15" x14ac:dyDescent="0.2">
      <c r="A15" s="30">
        <v>3120101</v>
      </c>
      <c r="B15" s="28" t="s">
        <v>224</v>
      </c>
      <c r="C15" s="376">
        <v>95000000</v>
      </c>
      <c r="D15" s="373">
        <f>+'PLAN DE ADQUISICIONES 2016'!I9+'PLAN DE ADQUISICIONES 2016'!I10+'PLAN DE ADQUISICIONES 2016'!I11+'PLAN DE ADQUISICIONES 2016'!I12+'PLAN DE ADQUISICIONES 2016'!I13+'PLAN DE ADQUISICIONES 2016'!I14</f>
        <v>95000000</v>
      </c>
      <c r="E15" s="373">
        <f>+'PLAN DE ADQUISICIONES 2016'!J9+'PLAN DE ADQUISICIONES 2016'!J10+'PLAN DE ADQUISICIONES 2016'!J11+'PLAN DE ADQUISICIONES 2016'!J12+'PLAN DE ADQUISICIONES 2016'!J13+'PLAN DE ADQUISICIONES 2016'!J14</f>
        <v>29514458</v>
      </c>
      <c r="F15" s="373">
        <f>'ADICIONES A CONTRATOS'!H6</f>
        <v>700000</v>
      </c>
      <c r="G15" s="372">
        <f>+C15-E15-F15</f>
        <v>64785542</v>
      </c>
      <c r="H15" s="374">
        <f>+C15-D15-F15</f>
        <v>-700000</v>
      </c>
      <c r="I15" s="379">
        <v>50979078</v>
      </c>
      <c r="J15" s="380">
        <f>+C15-I15</f>
        <v>44020922</v>
      </c>
    </row>
    <row r="16" spans="1:10" s="29" customFormat="1" ht="15" x14ac:dyDescent="0.2">
      <c r="A16" s="27">
        <v>3120102</v>
      </c>
      <c r="B16" s="31" t="s">
        <v>159</v>
      </c>
      <c r="C16" s="377">
        <v>187839000</v>
      </c>
      <c r="D16" s="375">
        <f>+'PLAN DE ADQUISICIONES 2016'!I75+'PLAN DE ADQUISICIONES 2016'!I78+'PLAN DE ADQUISICIONES 2016'!I91</f>
        <v>158658510</v>
      </c>
      <c r="E16" s="375">
        <f>+'PLAN DE ADQUISICIONES 2016'!J75+'PLAN DE ADQUISICIONES 2016'!J78+'PLAN DE ADQUISICIONES 2016'!J91</f>
        <v>38787510</v>
      </c>
      <c r="F16" s="375">
        <v>0</v>
      </c>
      <c r="G16" s="372">
        <f t="shared" ref="G16:G19" si="3">+C16-E16-F16</f>
        <v>149051490</v>
      </c>
      <c r="H16" s="374">
        <f t="shared" ref="H16:H19" si="4">+C16-D16-F16</f>
        <v>29180490</v>
      </c>
      <c r="I16" s="382">
        <v>136877490</v>
      </c>
      <c r="J16" s="380">
        <f t="shared" ref="J16:J18" si="5">+C16-I16</f>
        <v>50961510</v>
      </c>
    </row>
    <row r="17" spans="1:10" s="29" customFormat="1" ht="30" x14ac:dyDescent="0.2">
      <c r="A17" s="27">
        <v>3120103</v>
      </c>
      <c r="B17" s="31" t="s">
        <v>225</v>
      </c>
      <c r="C17" s="377">
        <v>158860000</v>
      </c>
      <c r="D17" s="375">
        <f>+'PLAN DE ADQUISICIONES 2016'!I87+'PLAN DE ADQUISICIONES 2016'!I89+'PLAN DE ADQUISICIONES 2016'!I90</f>
        <v>152029032</v>
      </c>
      <c r="E17" s="375">
        <f>+'PLAN DE ADQUISICIONES 2016'!J87+'PLAN DE ADQUISICIONES 2016'!J89+'PLAN DE ADQUISICIONES 2016'!J90</f>
        <v>108318032</v>
      </c>
      <c r="F17" s="375">
        <v>0</v>
      </c>
      <c r="G17" s="372">
        <f t="shared" si="3"/>
        <v>50541968</v>
      </c>
      <c r="H17" s="374">
        <f t="shared" si="4"/>
        <v>6830968</v>
      </c>
      <c r="I17" s="382">
        <v>50541968</v>
      </c>
      <c r="J17" s="380">
        <f t="shared" si="5"/>
        <v>108318032</v>
      </c>
    </row>
    <row r="18" spans="1:10" s="29" customFormat="1" ht="15" x14ac:dyDescent="0.2">
      <c r="A18" s="27">
        <v>3120104</v>
      </c>
      <c r="B18" s="31" t="s">
        <v>226</v>
      </c>
      <c r="C18" s="377">
        <v>367927000</v>
      </c>
      <c r="D18" s="375">
        <f>+'PLAN DE ADQUISICIONES 2016'!I76+'PLAN DE ADQUISICIONES 2016'!I85+'PLAN DE ADQUISICIONES 2016'!I86</f>
        <v>361153362</v>
      </c>
      <c r="E18" s="375">
        <f>+'PLAN DE ADQUISICIONES 2016'!J76+'PLAN DE ADQUISICIONES 2016'!J85+'PLAN DE ADQUISICIONES 2016'!J86</f>
        <v>0</v>
      </c>
      <c r="F18" s="375">
        <v>0</v>
      </c>
      <c r="G18" s="372">
        <f t="shared" si="3"/>
        <v>367927000</v>
      </c>
      <c r="H18" s="374">
        <f t="shared" si="4"/>
        <v>6773638</v>
      </c>
      <c r="I18" s="382">
        <v>299927000</v>
      </c>
      <c r="J18" s="380">
        <f t="shared" si="5"/>
        <v>68000000</v>
      </c>
    </row>
    <row r="19" spans="1:10" s="29" customFormat="1" ht="15.75" thickBot="1" x14ac:dyDescent="0.25">
      <c r="A19" s="37">
        <v>3120105</v>
      </c>
      <c r="B19" s="38" t="s">
        <v>129</v>
      </c>
      <c r="C19" s="378">
        <v>22500000</v>
      </c>
      <c r="D19" s="381">
        <f>+'PLAN DE ADQUISICIONES 2016'!I83</f>
        <v>18000000</v>
      </c>
      <c r="E19" s="381">
        <f>+'PLAN DE ADQUISICIONES 2016'!J83</f>
        <v>0</v>
      </c>
      <c r="F19" s="375">
        <v>0</v>
      </c>
      <c r="G19" s="372">
        <f t="shared" si="3"/>
        <v>22500000</v>
      </c>
      <c r="H19" s="374">
        <f t="shared" si="4"/>
        <v>4500000</v>
      </c>
      <c r="I19" s="383">
        <v>22500000</v>
      </c>
      <c r="J19" s="380">
        <f>+C19-I19</f>
        <v>0</v>
      </c>
    </row>
    <row r="20" spans="1:10" s="26" customFormat="1" ht="30.75" customHeight="1" thickBot="1" x14ac:dyDescent="0.25">
      <c r="A20" s="24">
        <v>31202</v>
      </c>
      <c r="B20" s="32" t="s">
        <v>227</v>
      </c>
      <c r="C20" s="33">
        <f t="shared" ref="C20:J20" si="6">SUM(C21:C38)-(C25+C27+C29+C35)</f>
        <v>4052674000</v>
      </c>
      <c r="D20" s="33">
        <f t="shared" si="6"/>
        <v>2967775240</v>
      </c>
      <c r="E20" s="33">
        <f>SUM(E21:E38)-(E25+E27+E29+E35)</f>
        <v>412110923</v>
      </c>
      <c r="F20" s="33">
        <f>SUM(F21:F38)-(F25+F27+F29+F35)</f>
        <v>307605681</v>
      </c>
      <c r="G20" s="33">
        <f t="shared" si="6"/>
        <v>3332957396</v>
      </c>
      <c r="H20" s="35">
        <f t="shared" si="6"/>
        <v>777293079</v>
      </c>
      <c r="I20" s="36">
        <f t="shared" si="6"/>
        <v>1580180026</v>
      </c>
      <c r="J20" s="33">
        <f t="shared" si="6"/>
        <v>2472493974</v>
      </c>
    </row>
    <row r="21" spans="1:10" s="29" customFormat="1" ht="15" x14ac:dyDescent="0.2">
      <c r="A21" s="30">
        <v>3120201</v>
      </c>
      <c r="B21" s="39" t="s">
        <v>172</v>
      </c>
      <c r="C21" s="376">
        <v>141213000</v>
      </c>
      <c r="D21" s="373">
        <f>+'PLAN DE ADQUISICIONES 2016'!I96</f>
        <v>72351180</v>
      </c>
      <c r="E21" s="373">
        <f>+'PLAN DE ADQUISICIONES 2016'!J96</f>
        <v>72351180</v>
      </c>
      <c r="F21" s="375">
        <v>0</v>
      </c>
      <c r="G21" s="372">
        <f t="shared" ref="G21" si="7">+C21-E21-F21</f>
        <v>68861820</v>
      </c>
      <c r="H21" s="374">
        <f t="shared" ref="H21" si="8">+C21-D21-F21</f>
        <v>68861820</v>
      </c>
      <c r="I21" s="383">
        <v>68861820</v>
      </c>
      <c r="J21" s="380">
        <f>+C21-I21</f>
        <v>72351180</v>
      </c>
    </row>
    <row r="22" spans="1:10" s="29" customFormat="1" ht="30" x14ac:dyDescent="0.2">
      <c r="A22" s="27">
        <v>3120202</v>
      </c>
      <c r="B22" s="40" t="s">
        <v>228</v>
      </c>
      <c r="C22" s="377">
        <v>30000000</v>
      </c>
      <c r="D22" s="375">
        <f>+'PLAN DE ADQUISICIONES 2016'!I7</f>
        <v>26185877</v>
      </c>
      <c r="E22" s="375">
        <f>+'PLAN DE ADQUISICIONES 2016'!J7</f>
        <v>0</v>
      </c>
      <c r="F22" s="375">
        <v>0</v>
      </c>
      <c r="G22" s="372">
        <f t="shared" ref="G22:G24" si="9">+C22-E22-F22</f>
        <v>30000000</v>
      </c>
      <c r="H22" s="374">
        <f t="shared" ref="H22:H24" si="10">+C22-D22-F22</f>
        <v>3814123</v>
      </c>
      <c r="I22" s="383">
        <v>23511441</v>
      </c>
      <c r="J22" s="380">
        <f t="shared" ref="J22:J24" si="11">+C22-I22</f>
        <v>6488559</v>
      </c>
    </row>
    <row r="23" spans="1:10" s="29" customFormat="1" ht="30" x14ac:dyDescent="0.2">
      <c r="A23" s="27">
        <v>3120203</v>
      </c>
      <c r="B23" s="41" t="s">
        <v>162</v>
      </c>
      <c r="C23" s="390">
        <v>224254000</v>
      </c>
      <c r="D23" s="381">
        <f>+'PLAN DE ADQUISICIONES 2016'!I92+'PLAN DE ADQUISICIONES 2016'!I93</f>
        <v>57747739</v>
      </c>
      <c r="E23" s="381">
        <f>+'PLAN DE ADQUISICIONES 2016'!J92+'PLAN DE ADQUISICIONES 2016'!J93</f>
        <v>4747739</v>
      </c>
      <c r="F23" s="375">
        <v>0</v>
      </c>
      <c r="G23" s="372">
        <f t="shared" si="9"/>
        <v>219506261</v>
      </c>
      <c r="H23" s="374">
        <f t="shared" si="10"/>
        <v>166506261</v>
      </c>
      <c r="I23" s="383">
        <v>88686891</v>
      </c>
      <c r="J23" s="380">
        <f t="shared" si="11"/>
        <v>135567109</v>
      </c>
    </row>
    <row r="24" spans="1:10" s="29" customFormat="1" ht="31.5" customHeight="1" x14ac:dyDescent="0.2">
      <c r="A24" s="37">
        <v>3120204</v>
      </c>
      <c r="B24" s="41" t="s">
        <v>229</v>
      </c>
      <c r="C24" s="390">
        <v>112262000</v>
      </c>
      <c r="D24" s="381">
        <f>+'PLAN DE ADQUISICIONES 2016'!I66+'PLAN DE ADQUISICIONES 2016'!I68+'PLAN DE ADQUISICIONES 2016'!I69+'PLAN DE ADQUISICIONES 2016'!I70+'PLAN DE ADQUISICIONES 2016'!I71+'PLAN DE ADQUISICIONES 2016'!I72+'PLAN DE ADQUISICIONES 2016'!I94</f>
        <v>131730000</v>
      </c>
      <c r="E24" s="381">
        <f>+'PLAN DE ADQUISICIONES 2016'!J66+'PLAN DE ADQUISICIONES 2016'!J68+'PLAN DE ADQUISICIONES 2016'!J69+'PLAN DE ADQUISICIONES 2016'!J70+'PLAN DE ADQUISICIONES 2016'!J71+'PLAN DE ADQUISICIONES 2016'!J72+'PLAN DE ADQUISICIONES 2016'!J94</f>
        <v>69618151</v>
      </c>
      <c r="F24" s="375">
        <v>0</v>
      </c>
      <c r="G24" s="372">
        <f t="shared" si="9"/>
        <v>42643849</v>
      </c>
      <c r="H24" s="374">
        <f t="shared" si="10"/>
        <v>-19468000</v>
      </c>
      <c r="I24" s="383">
        <v>25841938</v>
      </c>
      <c r="J24" s="380">
        <f t="shared" si="11"/>
        <v>86420062</v>
      </c>
    </row>
    <row r="25" spans="1:10" s="26" customFormat="1" ht="31.5" x14ac:dyDescent="0.2">
      <c r="A25" s="42">
        <v>3120205</v>
      </c>
      <c r="B25" s="43" t="s">
        <v>230</v>
      </c>
      <c r="C25" s="44">
        <f t="shared" ref="C25:J25" si="12">SUM(C26)</f>
        <v>1668000000</v>
      </c>
      <c r="D25" s="44">
        <f t="shared" si="12"/>
        <v>1122565444</v>
      </c>
      <c r="E25" s="391">
        <f>SUM(E26)</f>
        <v>0</v>
      </c>
      <c r="F25" s="392">
        <f>SUM(F26)</f>
        <v>307605681</v>
      </c>
      <c r="G25" s="392">
        <f t="shared" si="12"/>
        <v>1360394319</v>
      </c>
      <c r="H25" s="392">
        <f t="shared" si="12"/>
        <v>237828875</v>
      </c>
      <c r="I25" s="44">
        <f t="shared" si="12"/>
        <v>204445436</v>
      </c>
      <c r="J25" s="44">
        <f t="shared" si="12"/>
        <v>1463554564</v>
      </c>
    </row>
    <row r="26" spans="1:10" s="29" customFormat="1" ht="17.25" customHeight="1" x14ac:dyDescent="0.2">
      <c r="A26" s="30">
        <v>312020501</v>
      </c>
      <c r="B26" s="31" t="s">
        <v>84</v>
      </c>
      <c r="C26" s="390">
        <v>1668000000</v>
      </c>
      <c r="D26" s="381">
        <f>+'PLAN DE ADQUISICIONES 2016'!I40+'PLAN DE ADQUISICIONES 2016'!I41+'PLAN DE ADQUISICIONES 2016'!I77+'PLAN DE ADQUISICIONES 2016'!I88+'PLAN DE ADQUISICIONES 2016'!I95+'PLAN DE ADQUISICIONES 2016'!I97+'PLAN DE ADQUISICIONES 2016'!I98+'PLAN DE ADQUISICIONES 2016'!I99+'PLAN DE ADQUISICIONES 2016'!I131</f>
        <v>1122565444</v>
      </c>
      <c r="E26" s="381">
        <f>+'PLAN DE ADQUISICIONES 2016'!J40+'PLAN DE ADQUISICIONES 2016'!J41+'PLAN DE ADQUISICIONES 2016'!J77+'PLAN DE ADQUISICIONES 2016'!J88+'PLAN DE ADQUISICIONES 2016'!J95+'PLAN DE ADQUISICIONES 2016'!J97+'PLAN DE ADQUISICIONES 2016'!J98+'PLAN DE ADQUISICIONES 2016'!J99+'PLAN DE ADQUISICIONES 2016'!J131</f>
        <v>0</v>
      </c>
      <c r="F26" s="435">
        <f>+'ADICIONES A CONTRATOS'!H10</f>
        <v>307605681</v>
      </c>
      <c r="G26" s="372">
        <f t="shared" ref="G26" si="13">+C26-E26-F26</f>
        <v>1360394319</v>
      </c>
      <c r="H26" s="374">
        <f t="shared" ref="H26" si="14">+C26-D26-F26</f>
        <v>237828875</v>
      </c>
      <c r="I26" s="383">
        <v>204445436</v>
      </c>
      <c r="J26" s="380">
        <f t="shared" ref="J26:J28" si="15">+C26-I26</f>
        <v>1463554564</v>
      </c>
    </row>
    <row r="27" spans="1:10" s="26" customFormat="1" ht="15.75" x14ac:dyDescent="0.2">
      <c r="A27" s="42">
        <v>3120206</v>
      </c>
      <c r="B27" s="43" t="s">
        <v>231</v>
      </c>
      <c r="C27" s="44">
        <f t="shared" ref="C27:J27" si="16">SUM(C28)</f>
        <v>500000000</v>
      </c>
      <c r="D27" s="44">
        <f t="shared" si="16"/>
        <v>400000000</v>
      </c>
      <c r="E27" s="44">
        <f>SUM(E28)</f>
        <v>0</v>
      </c>
      <c r="F27" s="44">
        <f>SUM(F28)</f>
        <v>0</v>
      </c>
      <c r="G27" s="44">
        <f t="shared" si="16"/>
        <v>500000000</v>
      </c>
      <c r="H27" s="258">
        <f t="shared" si="16"/>
        <v>100000000</v>
      </c>
      <c r="I27" s="46">
        <f t="shared" si="16"/>
        <v>500000000</v>
      </c>
      <c r="J27" s="46">
        <f t="shared" si="16"/>
        <v>0</v>
      </c>
    </row>
    <row r="28" spans="1:10" s="29" customFormat="1" ht="15.75" customHeight="1" x14ac:dyDescent="0.2">
      <c r="A28" s="27">
        <v>312020601</v>
      </c>
      <c r="B28" s="31" t="s">
        <v>130</v>
      </c>
      <c r="C28" s="390">
        <v>500000000</v>
      </c>
      <c r="D28" s="378">
        <f>+'PLAN DE ADQUISICIONES 2016'!I79+'PLAN DE ADQUISICIONES 2016'!I80</f>
        <v>400000000</v>
      </c>
      <c r="E28" s="378">
        <f>+'PLAN DE ADQUISICIONES 2016'!J79+'PLAN DE ADQUISICIONES 2016'!J80</f>
        <v>0</v>
      </c>
      <c r="F28" s="378">
        <v>0</v>
      </c>
      <c r="G28" s="372">
        <f t="shared" ref="G28" si="17">+C28-E28-F28</f>
        <v>500000000</v>
      </c>
      <c r="H28" s="374">
        <f t="shared" ref="H28" si="18">+C28-D28-F28</f>
        <v>100000000</v>
      </c>
      <c r="I28" s="382">
        <v>500000000</v>
      </c>
      <c r="J28" s="380">
        <f t="shared" si="15"/>
        <v>0</v>
      </c>
    </row>
    <row r="29" spans="1:10" s="26" customFormat="1" ht="15.75" x14ac:dyDescent="0.2">
      <c r="A29" s="42">
        <v>3120209</v>
      </c>
      <c r="B29" s="43" t="s">
        <v>232</v>
      </c>
      <c r="C29" s="47">
        <f t="shared" ref="C29:J29" si="19">SUM(C30:C31)</f>
        <v>485000000</v>
      </c>
      <c r="D29" s="47">
        <f t="shared" si="19"/>
        <v>276250000</v>
      </c>
      <c r="E29" s="47">
        <f>SUM(E30:E31)</f>
        <v>0</v>
      </c>
      <c r="F29" s="47">
        <f>SUM(F30:F31)</f>
        <v>0</v>
      </c>
      <c r="G29" s="47">
        <f t="shared" si="19"/>
        <v>485000000</v>
      </c>
      <c r="H29" s="48">
        <f t="shared" si="19"/>
        <v>208750000</v>
      </c>
      <c r="I29" s="45">
        <f t="shared" si="19"/>
        <v>102643800</v>
      </c>
      <c r="J29" s="47">
        <f t="shared" si="19"/>
        <v>382356200</v>
      </c>
    </row>
    <row r="30" spans="1:10" s="29" customFormat="1" ht="14.25" customHeight="1" x14ac:dyDescent="0.2">
      <c r="A30" s="27">
        <v>312020901</v>
      </c>
      <c r="B30" s="28" t="s">
        <v>94</v>
      </c>
      <c r="C30" s="376">
        <v>425000000</v>
      </c>
      <c r="D30" s="380">
        <f>+'PLAN DE ADQUISICIONES 2016'!I42+'PLAN DE ADQUISICIONES 2016'!I43</f>
        <v>276250000</v>
      </c>
      <c r="E30" s="380">
        <f>+'PLAN DE ADQUISICIONES 2016'!J42+'PLAN DE ADQUISICIONES 2016'!J43</f>
        <v>0</v>
      </c>
      <c r="F30" s="375">
        <v>0</v>
      </c>
      <c r="G30" s="372">
        <f t="shared" ref="G30" si="20">+C30-E30-F30</f>
        <v>425000000</v>
      </c>
      <c r="H30" s="374">
        <f t="shared" ref="H30" si="21">+C30-D30-F30</f>
        <v>148750000</v>
      </c>
      <c r="I30" s="382">
        <v>42643800</v>
      </c>
      <c r="J30" s="380">
        <f t="shared" ref="J30" si="22">+C30-I30</f>
        <v>382356200</v>
      </c>
    </row>
    <row r="31" spans="1:10" s="29" customFormat="1" ht="14.25" customHeight="1" x14ac:dyDescent="0.2">
      <c r="A31" s="27">
        <v>312020902</v>
      </c>
      <c r="B31" s="31" t="s">
        <v>91</v>
      </c>
      <c r="C31" s="377">
        <v>60000000</v>
      </c>
      <c r="D31" s="393">
        <v>0</v>
      </c>
      <c r="E31" s="393">
        <v>0</v>
      </c>
      <c r="F31" s="375">
        <v>0</v>
      </c>
      <c r="G31" s="372">
        <f t="shared" ref="G31:G33" si="23">+C31-E31-F31</f>
        <v>60000000</v>
      </c>
      <c r="H31" s="374">
        <f t="shared" ref="H31:H33" si="24">+C31-D31-F31</f>
        <v>60000000</v>
      </c>
      <c r="I31" s="382">
        <v>60000000</v>
      </c>
      <c r="J31" s="380">
        <f t="shared" ref="J31:J33" si="25">+C31-I31</f>
        <v>0</v>
      </c>
    </row>
    <row r="32" spans="1:10" s="29" customFormat="1" ht="14.25" customHeight="1" x14ac:dyDescent="0.2">
      <c r="A32" s="27">
        <v>3120210</v>
      </c>
      <c r="B32" s="31" t="s">
        <v>233</v>
      </c>
      <c r="C32" s="377">
        <v>614327000</v>
      </c>
      <c r="D32" s="393">
        <f>+'PLAN DE ADQUISICIONES 2016'!I15+'PLAN DE ADQUISICIONES 2016'!I16+'PLAN DE ADQUISICIONES 2016'!I17+'PLAN DE ADQUISICIONES 2016'!I18+'PLAN DE ADQUISICIONES 2016'!I19+'PLAN DE ADQUISICIONES 2016'!I20+'PLAN DE ADQUISICIONES 2016'!I21+'PLAN DE ADQUISICIONES 2016'!I22+'PLAN DE ADQUISICIONES 2016'!I23+'PLAN DE ADQUISICIONES 2016'!I24+'PLAN DE ADQUISICIONES 2016'!I25+'PLAN DE ADQUISICIONES 2016'!I26+'PLAN DE ADQUISICIONES 2016'!I27</f>
        <v>614327000</v>
      </c>
      <c r="E32" s="393">
        <f>+'PLAN DE ADQUISICIONES 2016'!J15+'PLAN DE ADQUISICIONES 2016'!J16+'PLAN DE ADQUISICIONES 2016'!J17+'PLAN DE ADQUISICIONES 2016'!J18+'PLAN DE ADQUISICIONES 2016'!J19+'PLAN DE ADQUISICIONES 2016'!J20+'PLAN DE ADQUISICIONES 2016'!J21+'PLAN DE ADQUISICIONES 2016'!J22+'PLAN DE ADQUISICIONES 2016'!J23+'PLAN DE ADQUISICIONES 2016'!J24+'PLAN DE ADQUISICIONES 2016'!J25+'PLAN DE ADQUISICIONES 2016'!J26+'PLAN DE ADQUISICIONES 2016'!J27</f>
        <v>192119793</v>
      </c>
      <c r="F32" s="375">
        <v>0</v>
      </c>
      <c r="G32" s="372">
        <f t="shared" si="23"/>
        <v>422207207</v>
      </c>
      <c r="H32" s="374">
        <f t="shared" si="24"/>
        <v>0</v>
      </c>
      <c r="I32" s="382">
        <v>392836749</v>
      </c>
      <c r="J32" s="380">
        <f t="shared" si="25"/>
        <v>221490251</v>
      </c>
    </row>
    <row r="33" spans="1:11" s="29" customFormat="1" ht="14.25" customHeight="1" x14ac:dyDescent="0.2">
      <c r="A33" s="27">
        <v>3120211</v>
      </c>
      <c r="B33" s="31" t="s">
        <v>106</v>
      </c>
      <c r="C33" s="393">
        <v>0</v>
      </c>
      <c r="D33" s="393">
        <v>0</v>
      </c>
      <c r="E33" s="393">
        <v>0</v>
      </c>
      <c r="F33" s="380">
        <v>0</v>
      </c>
      <c r="G33" s="372">
        <f t="shared" si="23"/>
        <v>0</v>
      </c>
      <c r="H33" s="374">
        <f t="shared" si="24"/>
        <v>0</v>
      </c>
      <c r="I33" s="382">
        <v>0</v>
      </c>
      <c r="J33" s="380">
        <f t="shared" si="25"/>
        <v>0</v>
      </c>
    </row>
    <row r="34" spans="1:11" s="29" customFormat="1" ht="18.75" customHeight="1" thickBot="1" x14ac:dyDescent="0.25">
      <c r="A34" s="37">
        <v>3120212</v>
      </c>
      <c r="B34" s="38" t="s">
        <v>62</v>
      </c>
      <c r="C34" s="390">
        <v>166618000</v>
      </c>
      <c r="D34" s="378">
        <f>+'PLAN DE ADQUISICIONES 2016'!I28+'PLAN DE ADQUISICIONES 2016'!I29+'PLAN DE ADQUISICIONES 2016'!I30+'PLAN DE ADQUISICIONES 2016'!I31+'PLAN DE ADQUISICIONES 2016'!I32+'PLAN DE ADQUISICIONES 2016'!I33+'PLAN DE ADQUISICIONES 2016'!I34+'PLAN DE ADQUISICIONES 2016'!I35+'PLAN DE ADQUISICIONES 2016'!I36+'PLAN DE ADQUISICIONES 2016'!I37+'PLAN DE ADQUISICIONES 2016'!I38+'PLAN DE ADQUISICIONES 2016'!I39</f>
        <v>166618000</v>
      </c>
      <c r="E34" s="378">
        <f>+'PLAN DE ADQUISICIONES 2016'!J28+'PLAN DE ADQUISICIONES 2016'!J29+'PLAN DE ADQUISICIONES 2016'!J30+'PLAN DE ADQUISICIONES 2016'!J31+'PLAN DE ADQUISICIONES 2016'!J32+'PLAN DE ADQUISICIONES 2016'!J33+'PLAN DE ADQUISICIONES 2016'!J34+'PLAN DE ADQUISICIONES 2016'!J35+'PLAN DE ADQUISICIONES 2016'!J36+'PLAN DE ADQUISICIONES 2016'!J37+'PLAN DE ADQUISICIONES 2016'!J38+'PLAN DE ADQUISICIONES 2016'!J39</f>
        <v>73274060</v>
      </c>
      <c r="F34" s="375">
        <v>0</v>
      </c>
      <c r="G34" s="372">
        <f t="shared" ref="G34" si="26">+C34-E34-F34</f>
        <v>93343940</v>
      </c>
      <c r="H34" s="374">
        <f t="shared" ref="H34" si="27">+C34-D34-F34</f>
        <v>0</v>
      </c>
      <c r="I34" s="382">
        <v>70611951</v>
      </c>
      <c r="J34" s="380">
        <f t="shared" ref="J34" si="28">+C34-I34</f>
        <v>96006049</v>
      </c>
    </row>
    <row r="35" spans="1:11" s="26" customFormat="1" ht="35.25" customHeight="1" thickBot="1" x14ac:dyDescent="0.25">
      <c r="A35" s="49">
        <v>3120213</v>
      </c>
      <c r="B35" s="50" t="s">
        <v>234</v>
      </c>
      <c r="C35" s="33">
        <f t="shared" ref="C35" si="29">SUM(C36)</f>
        <v>11000000</v>
      </c>
      <c r="D35" s="33">
        <f>+D36+D37+D38</f>
        <v>100000000</v>
      </c>
      <c r="E35" s="33">
        <f t="shared" ref="E35:J35" si="30">+E36+E37+E38</f>
        <v>0</v>
      </c>
      <c r="F35" s="33">
        <f t="shared" si="30"/>
        <v>0</v>
      </c>
      <c r="G35" s="33">
        <f t="shared" si="30"/>
        <v>111000000</v>
      </c>
      <c r="H35" s="33">
        <f t="shared" si="30"/>
        <v>11000000</v>
      </c>
      <c r="I35" s="33">
        <f t="shared" si="30"/>
        <v>102740000</v>
      </c>
      <c r="J35" s="33">
        <f t="shared" si="30"/>
        <v>8260000</v>
      </c>
    </row>
    <row r="36" spans="1:11" s="29" customFormat="1" ht="30" x14ac:dyDescent="0.2">
      <c r="A36" s="51">
        <v>312021399</v>
      </c>
      <c r="B36" s="52" t="s">
        <v>234</v>
      </c>
      <c r="C36" s="376">
        <v>11000000</v>
      </c>
      <c r="D36" s="380">
        <v>0</v>
      </c>
      <c r="E36" s="380">
        <v>0</v>
      </c>
      <c r="F36" s="380">
        <v>0</v>
      </c>
      <c r="G36" s="372">
        <f t="shared" ref="G36" si="31">+C36-E36-F36</f>
        <v>11000000</v>
      </c>
      <c r="H36" s="374">
        <f t="shared" ref="H36" si="32">+C36-D36-F36</f>
        <v>11000000</v>
      </c>
      <c r="I36" s="382">
        <v>2740000</v>
      </c>
      <c r="J36" s="380">
        <f t="shared" ref="J36" si="33">+C36-I36</f>
        <v>8260000</v>
      </c>
    </row>
    <row r="37" spans="1:11" s="29" customFormat="1" ht="18" customHeight="1" x14ac:dyDescent="0.2">
      <c r="A37" s="27">
        <v>3120217</v>
      </c>
      <c r="B37" s="31" t="s">
        <v>109</v>
      </c>
      <c r="C37" s="377">
        <v>100000000</v>
      </c>
      <c r="D37" s="393">
        <f>+'PLAN DE ADQUISICIONES 2016'!I67</f>
        <v>100000000</v>
      </c>
      <c r="E37" s="393">
        <f>+'PLAN DE ADQUISICIONES 2016'!J67</f>
        <v>0</v>
      </c>
      <c r="F37" s="380"/>
      <c r="G37" s="372">
        <f t="shared" ref="G37" si="34">+C37-E37-F37</f>
        <v>100000000</v>
      </c>
      <c r="H37" s="374">
        <f t="shared" ref="H37" si="35">+C37-D37-F37</f>
        <v>0</v>
      </c>
      <c r="I37" s="382">
        <v>100000000</v>
      </c>
      <c r="J37" s="380">
        <f t="shared" ref="J37" si="36">+C37-I37</f>
        <v>0</v>
      </c>
    </row>
    <row r="38" spans="1:11" s="29" customFormat="1" ht="18" customHeight="1" thickBot="1" x14ac:dyDescent="0.25">
      <c r="A38" s="37">
        <v>3120218</v>
      </c>
      <c r="B38" s="38" t="s">
        <v>235</v>
      </c>
      <c r="C38" s="390">
        <v>0</v>
      </c>
      <c r="D38" s="381">
        <v>0</v>
      </c>
      <c r="E38" s="381">
        <v>0</v>
      </c>
      <c r="F38" s="380"/>
      <c r="G38" s="372">
        <f t="shared" ref="G38" si="37">+C38-E38-F38</f>
        <v>0</v>
      </c>
      <c r="H38" s="374">
        <f t="shared" ref="H38" si="38">+C38-D38-F38</f>
        <v>0</v>
      </c>
      <c r="I38" s="382">
        <v>0</v>
      </c>
      <c r="J38" s="380">
        <f t="shared" ref="J38:J42" si="39">+C38-I38</f>
        <v>0</v>
      </c>
    </row>
    <row r="39" spans="1:11" s="26" customFormat="1" ht="30.75" customHeight="1" thickBot="1" x14ac:dyDescent="0.25">
      <c r="A39" s="24">
        <v>31203</v>
      </c>
      <c r="B39" s="32" t="s">
        <v>236</v>
      </c>
      <c r="C39" s="33">
        <f t="shared" ref="C39:J39" si="40">SUM(C40)</f>
        <v>39640000</v>
      </c>
      <c r="D39" s="33">
        <f t="shared" si="40"/>
        <v>0</v>
      </c>
      <c r="E39" s="33">
        <f>SUM(E40)</f>
        <v>0</v>
      </c>
      <c r="F39" s="33">
        <f>SUM(F40)</f>
        <v>0</v>
      </c>
      <c r="G39" s="33">
        <f t="shared" si="40"/>
        <v>39640000</v>
      </c>
      <c r="H39" s="35">
        <f t="shared" si="40"/>
        <v>39640000</v>
      </c>
      <c r="I39" s="36">
        <f t="shared" si="40"/>
        <v>18003777</v>
      </c>
      <c r="J39" s="33">
        <f t="shared" si="40"/>
        <v>21636223</v>
      </c>
    </row>
    <row r="40" spans="1:11" s="29" customFormat="1" ht="48.75" customHeight="1" thickBot="1" x14ac:dyDescent="0.25">
      <c r="A40" s="40">
        <v>3120302</v>
      </c>
      <c r="B40" s="31" t="s">
        <v>455</v>
      </c>
      <c r="C40" s="394">
        <v>39640000</v>
      </c>
      <c r="D40" s="394">
        <v>0</v>
      </c>
      <c r="E40" s="394">
        <v>0</v>
      </c>
      <c r="F40" s="380">
        <v>0</v>
      </c>
      <c r="G40" s="372">
        <f t="shared" ref="G40" si="41">+C40-E40-F40</f>
        <v>39640000</v>
      </c>
      <c r="H40" s="374">
        <f t="shared" ref="H40" si="42">+C40-D40-F40</f>
        <v>39640000</v>
      </c>
      <c r="I40" s="382">
        <v>18003777</v>
      </c>
      <c r="J40" s="380">
        <f t="shared" si="39"/>
        <v>21636223</v>
      </c>
    </row>
    <row r="41" spans="1:11" s="26" customFormat="1" ht="16.5" thickBot="1" x14ac:dyDescent="0.25">
      <c r="A41" s="53">
        <v>33</v>
      </c>
      <c r="B41" s="54" t="s">
        <v>237</v>
      </c>
      <c r="C41" s="55">
        <f t="shared" ref="C41:J41" si="43">SUM(C42:C43)</f>
        <v>8111000000</v>
      </c>
      <c r="D41" s="55">
        <f t="shared" si="43"/>
        <v>8111000000</v>
      </c>
      <c r="E41" s="55">
        <f>SUM(E42:E43)</f>
        <v>1112126017</v>
      </c>
      <c r="F41" s="56">
        <f>SUM(F42:F43)</f>
        <v>14736056</v>
      </c>
      <c r="G41" s="56">
        <f t="shared" si="43"/>
        <v>6984137927</v>
      </c>
      <c r="H41" s="57">
        <f t="shared" si="43"/>
        <v>-14736056</v>
      </c>
      <c r="I41" s="58">
        <f t="shared" si="43"/>
        <v>0</v>
      </c>
      <c r="J41" s="56">
        <f t="shared" si="43"/>
        <v>8111000000</v>
      </c>
    </row>
    <row r="42" spans="1:11" s="29" customFormat="1" ht="30" x14ac:dyDescent="0.2">
      <c r="A42" s="59" t="s">
        <v>137</v>
      </c>
      <c r="B42" s="28" t="s">
        <v>238</v>
      </c>
      <c r="C42" s="376">
        <v>1190000000</v>
      </c>
      <c r="D42" s="373">
        <f>+'PLAN DE ADQUISICIONES 2016'!I8+'PLAN DE ADQUISICIONES 2016'!I73+'PLAN DE ADQUISICIONES 2016'!I74+'PLAN DE ADQUISICIONES 2016'!I81</f>
        <v>1190000000</v>
      </c>
      <c r="E42" s="373">
        <f>+'PLAN DE ADQUISICIONES 2016'!J8+'PLAN DE ADQUISICIONES 2016'!J73+'PLAN DE ADQUISICIONES 2016'!J74+'PLAN DE ADQUISICIONES 2016'!J81</f>
        <v>0</v>
      </c>
      <c r="F42" s="380">
        <v>0</v>
      </c>
      <c r="G42" s="372">
        <f t="shared" ref="G42:G43" si="44">+C42-E42-F42</f>
        <v>1190000000</v>
      </c>
      <c r="H42" s="374">
        <f t="shared" ref="H42:H43" si="45">+C42-D42-F42</f>
        <v>0</v>
      </c>
      <c r="I42" s="382">
        <v>0</v>
      </c>
      <c r="J42" s="380">
        <f t="shared" si="39"/>
        <v>1190000000</v>
      </c>
    </row>
    <row r="43" spans="1:11" s="29" customFormat="1" ht="62.25" customHeight="1" thickBot="1" x14ac:dyDescent="0.25">
      <c r="A43" s="60" t="s">
        <v>97</v>
      </c>
      <c r="B43" s="61" t="s">
        <v>98</v>
      </c>
      <c r="C43" s="376">
        <v>6921000000</v>
      </c>
      <c r="D43" s="381">
        <f>+'PLAN DE ADQUISICIONES 2016'!I45+'PLAN DE ADQUISICIONES 2016'!I46+'PLAN DE ADQUISICIONES 2016'!I47+'PLAN DE ADQUISICIONES 2016'!I48+'PLAN DE ADQUISICIONES 2016'!I49+'PLAN DE ADQUISICIONES 2016'!I50+'PLAN DE ADQUISICIONES 2016'!I51+'PLAN DE ADQUISICIONES 2016'!I52+'PLAN DE ADQUISICIONES 2016'!I53+'PLAN DE ADQUISICIONES 2016'!I54+'PLAN DE ADQUISICIONES 2016'!I55+'PLAN DE ADQUISICIONES 2016'!I56+'PLAN DE ADQUISICIONES 2016'!I57+'PLAN DE ADQUISICIONES 2016'!I58+'PLAN DE ADQUISICIONES 2016'!I59+'PLAN DE ADQUISICIONES 2016'!I60+'PLAN DE ADQUISICIONES 2016'!I61+'PLAN DE ADQUISICIONES 2016'!I62+'PLAN DE ADQUISICIONES 2016'!I63+'PLAN DE ADQUISICIONES 2016'!I101+'PLAN DE ADQUISICIONES 2016'!I102+'PLAN DE ADQUISICIONES 2016'!I103+'PLAN DE ADQUISICIONES 2016'!I105+'PLAN DE ADQUISICIONES 2016'!I104+'PLAN DE ADQUISICIONES 2016'!I106+'PLAN DE ADQUISICIONES 2016'!I107+'PLAN DE ADQUISICIONES 2016'!I108+'PLAN DE ADQUISICIONES 2016'!I109+'PLAN DE ADQUISICIONES 2016'!I110+'PLAN DE ADQUISICIONES 2016'!I111+'PLAN DE ADQUISICIONES 2016'!I112+'PLAN DE ADQUISICIONES 2016'!I113+'PLAN DE ADQUISICIONES 2016'!I114+'PLAN DE ADQUISICIONES 2016'!I115+'PLAN DE ADQUISICIONES 2016'!I116+'PLAN DE ADQUISICIONES 2016'!I117+'PLAN DE ADQUISICIONES 2016'!I118+'PLAN DE ADQUISICIONES 2016'!I119+'PLAN DE ADQUISICIONES 2016'!I120+'PLAN DE ADQUISICIONES 2016'!I121+'PLAN DE ADQUISICIONES 2016'!I122+'PLAN DE ADQUISICIONES 2016'!I123+'PLAN DE ADQUISICIONES 2016'!I124+'PLAN DE ADQUISICIONES 2016'!I125+'PLAN DE ADQUISICIONES 2016'!I126+'PLAN DE ADQUISICIONES 2016'!I127+'PLAN DE ADQUISICIONES 2016'!I128+'PLAN DE ADQUISICIONES 2016'!I129+'PLAN DE ADQUISICIONES 2016'!I130+'PLAN DE ADQUISICIONES 2016'!I132+'PLAN DE ADQUISICIONES 2016'!I133+'PLAN DE ADQUISICIONES 2016'!I134+'PLAN DE ADQUISICIONES 2016'!I135+'PLAN DE ADQUISICIONES 2016'!I136+'PLAN DE ADQUISICIONES 2016'!I137</f>
        <v>6921000000</v>
      </c>
      <c r="E43" s="381">
        <f>+'PLAN DE ADQUISICIONES 2016'!J45+'PLAN DE ADQUISICIONES 2016'!J46+'PLAN DE ADQUISICIONES 2016'!J47+'PLAN DE ADQUISICIONES 2016'!J48+'PLAN DE ADQUISICIONES 2016'!J49+'PLAN DE ADQUISICIONES 2016'!J50+'PLAN DE ADQUISICIONES 2016'!J51+'PLAN DE ADQUISICIONES 2016'!J52+'PLAN DE ADQUISICIONES 2016'!J53+'PLAN DE ADQUISICIONES 2016'!J54+'PLAN DE ADQUISICIONES 2016'!J55+'PLAN DE ADQUISICIONES 2016'!J56+'PLAN DE ADQUISICIONES 2016'!J57+'PLAN DE ADQUISICIONES 2016'!J58+'PLAN DE ADQUISICIONES 2016'!J59+'PLAN DE ADQUISICIONES 2016'!J60+'PLAN DE ADQUISICIONES 2016'!J61+'PLAN DE ADQUISICIONES 2016'!J62+'PLAN DE ADQUISICIONES 2016'!J63+'PLAN DE ADQUISICIONES 2016'!J101+'PLAN DE ADQUISICIONES 2016'!J102+'PLAN DE ADQUISICIONES 2016'!J103+'PLAN DE ADQUISICIONES 2016'!J105+'PLAN DE ADQUISICIONES 2016'!J104+'PLAN DE ADQUISICIONES 2016'!J106+'PLAN DE ADQUISICIONES 2016'!J107+'PLAN DE ADQUISICIONES 2016'!J108+'PLAN DE ADQUISICIONES 2016'!J109+'PLAN DE ADQUISICIONES 2016'!J110+'PLAN DE ADQUISICIONES 2016'!J111+'PLAN DE ADQUISICIONES 2016'!J112+'PLAN DE ADQUISICIONES 2016'!J113+'PLAN DE ADQUISICIONES 2016'!J114+'PLAN DE ADQUISICIONES 2016'!J115+'PLAN DE ADQUISICIONES 2016'!J116+'PLAN DE ADQUISICIONES 2016'!J117+'PLAN DE ADQUISICIONES 2016'!J118+'PLAN DE ADQUISICIONES 2016'!J119+'PLAN DE ADQUISICIONES 2016'!J120+'PLAN DE ADQUISICIONES 2016'!J121+'PLAN DE ADQUISICIONES 2016'!J122+'PLAN DE ADQUISICIONES 2016'!J123+'PLAN DE ADQUISICIONES 2016'!J124+'PLAN DE ADQUISICIONES 2016'!J125+'PLAN DE ADQUISICIONES 2016'!J126+'PLAN DE ADQUISICIONES 2016'!J127+'PLAN DE ADQUISICIONES 2016'!J128+'PLAN DE ADQUISICIONES 2016'!J129+'PLAN DE ADQUISICIONES 2016'!J130+'PLAN DE ADQUISICIONES 2016'!J132+'PLAN DE ADQUISICIONES 2016'!J133+'PLAN DE ADQUISICIONES 2016'!J134+'PLAN DE ADQUISICIONES 2016'!J135+'PLAN DE ADQUISICIONES 2016'!J136+'PLAN DE ADQUISICIONES 2016'!J137</f>
        <v>1112126017</v>
      </c>
      <c r="F43" s="380">
        <f>+'ADICIONES A CONTRATOS'!H11+'ADICIONES A CONTRATOS'!H13+'ADICIONES A CONTRATOS'!H14+'ADICIONES A CONTRATOS'!H15+'ADICIONES A CONTRATOS'!H16</f>
        <v>14736056</v>
      </c>
      <c r="G43" s="372">
        <f t="shared" si="44"/>
        <v>5794137927</v>
      </c>
      <c r="H43" s="374">
        <f t="shared" si="45"/>
        <v>-14736056</v>
      </c>
      <c r="I43" s="383">
        <v>0</v>
      </c>
      <c r="J43" s="380">
        <f>+C43-I43</f>
        <v>6921000000</v>
      </c>
    </row>
    <row r="44" spans="1:11" s="26" customFormat="1" ht="48.75" customHeight="1" thickBot="1" x14ac:dyDescent="0.25">
      <c r="A44" s="239"/>
      <c r="B44" s="240" t="s">
        <v>239</v>
      </c>
      <c r="C44" s="62">
        <f>+C41+C10+C13+C39</f>
        <v>13615440000</v>
      </c>
      <c r="D44" s="62">
        <f t="shared" ref="D44:J44" si="46">+D41+D10+D13</f>
        <v>12346757504</v>
      </c>
      <c r="E44" s="62">
        <f t="shared" si="46"/>
        <v>1867150630</v>
      </c>
      <c r="F44" s="62">
        <f t="shared" si="46"/>
        <v>371761737</v>
      </c>
      <c r="G44" s="62">
        <f t="shared" si="46"/>
        <v>11336887633</v>
      </c>
      <c r="H44" s="62">
        <f t="shared" si="46"/>
        <v>857280759</v>
      </c>
      <c r="I44" s="62">
        <f t="shared" si="46"/>
        <v>2505991872</v>
      </c>
      <c r="J44" s="62">
        <f t="shared" si="46"/>
        <v>11069808128</v>
      </c>
      <c r="K44" s="459"/>
    </row>
    <row r="45" spans="1:11" ht="30.75" customHeight="1" x14ac:dyDescent="0.2">
      <c r="A45" s="436"/>
      <c r="B45" s="567" t="s">
        <v>240</v>
      </c>
      <c r="C45" s="567"/>
      <c r="D45" s="569">
        <f>D44</f>
        <v>12346757504</v>
      </c>
      <c r="E45" s="570"/>
      <c r="F45" s="571"/>
      <c r="G45" s="437"/>
      <c r="H45" s="437"/>
      <c r="I45" s="438"/>
      <c r="J45" s="439"/>
      <c r="K45" s="65"/>
    </row>
    <row r="46" spans="1:11" x14ac:dyDescent="0.2">
      <c r="A46" s="436"/>
      <c r="B46" s="567" t="s">
        <v>241</v>
      </c>
      <c r="C46" s="567"/>
      <c r="D46" s="572">
        <f>D45-D47</f>
        <v>4235757504</v>
      </c>
      <c r="E46" s="573"/>
      <c r="F46" s="574"/>
      <c r="G46" s="440"/>
      <c r="H46" s="440"/>
      <c r="I46" s="440"/>
      <c r="J46" s="439"/>
      <c r="K46" s="65"/>
    </row>
    <row r="47" spans="1:11" ht="13.5" thickBot="1" x14ac:dyDescent="0.25">
      <c r="A47" s="441"/>
      <c r="B47" s="568" t="s">
        <v>237</v>
      </c>
      <c r="C47" s="568"/>
      <c r="D47" s="575">
        <f>D41</f>
        <v>8111000000</v>
      </c>
      <c r="E47" s="576"/>
      <c r="F47" s="577"/>
      <c r="G47" s="442"/>
      <c r="H47" s="442"/>
      <c r="I47" s="442"/>
      <c r="J47" s="443"/>
    </row>
    <row r="48" spans="1:11" s="20" customFormat="1" ht="16.5" customHeight="1" x14ac:dyDescent="0.2">
      <c r="A48" s="453"/>
      <c r="B48" s="444"/>
      <c r="C48" s="444"/>
      <c r="D48" s="444"/>
      <c r="E48" s="444"/>
      <c r="F48" s="454"/>
      <c r="G48" s="454"/>
      <c r="H48" s="454"/>
      <c r="I48" s="454"/>
      <c r="J48" s="455"/>
      <c r="K48" s="371"/>
    </row>
    <row r="49" spans="1:11" x14ac:dyDescent="0.2">
      <c r="A49" s="436" t="s">
        <v>242</v>
      </c>
      <c r="B49" s="445"/>
      <c r="C49" s="445"/>
      <c r="D49" s="445"/>
      <c r="E49" s="445"/>
      <c r="F49" s="445"/>
      <c r="G49" s="445"/>
      <c r="H49" s="445"/>
      <c r="I49" s="446"/>
      <c r="J49" s="447"/>
      <c r="K49" s="20"/>
    </row>
    <row r="50" spans="1:11" x14ac:dyDescent="0.2">
      <c r="A50" s="448" t="s">
        <v>824</v>
      </c>
      <c r="B50" s="445"/>
      <c r="C50" s="445"/>
      <c r="D50" s="445"/>
      <c r="E50" s="445"/>
      <c r="F50" s="445"/>
      <c r="G50" s="445"/>
      <c r="H50" s="445"/>
      <c r="I50" s="445"/>
      <c r="J50" s="447"/>
      <c r="K50" s="20"/>
    </row>
    <row r="51" spans="1:11" s="19" customFormat="1" x14ac:dyDescent="0.2">
      <c r="A51" s="560" t="s">
        <v>672</v>
      </c>
      <c r="B51" s="561"/>
      <c r="C51" s="561"/>
      <c r="D51" s="561"/>
      <c r="E51" s="561"/>
      <c r="F51" s="561"/>
      <c r="G51" s="561"/>
      <c r="H51" s="561"/>
      <c r="I51" s="561"/>
      <c r="J51" s="562"/>
      <c r="K51" s="310"/>
    </row>
    <row r="52" spans="1:11" s="19" customFormat="1" x14ac:dyDescent="0.2">
      <c r="A52" s="560" t="s">
        <v>673</v>
      </c>
      <c r="B52" s="561"/>
      <c r="C52" s="561"/>
      <c r="D52" s="561"/>
      <c r="E52" s="561"/>
      <c r="F52" s="561"/>
      <c r="G52" s="561"/>
      <c r="H52" s="561"/>
      <c r="I52" s="561"/>
      <c r="J52" s="562"/>
      <c r="K52" s="310"/>
    </row>
    <row r="53" spans="1:11" s="19" customFormat="1" ht="14.25" customHeight="1" x14ac:dyDescent="0.2">
      <c r="A53" s="560" t="s">
        <v>827</v>
      </c>
      <c r="B53" s="561"/>
      <c r="C53" s="561"/>
      <c r="D53" s="561"/>
      <c r="E53" s="561"/>
      <c r="F53" s="561"/>
      <c r="G53" s="561"/>
      <c r="H53" s="561"/>
      <c r="I53" s="561"/>
      <c r="J53" s="562"/>
      <c r="K53" s="310"/>
    </row>
    <row r="54" spans="1:11" s="20" customFormat="1" ht="13.5" thickBot="1" x14ac:dyDescent="0.25">
      <c r="A54" s="449"/>
      <c r="B54" s="450"/>
      <c r="C54" s="451"/>
      <c r="D54" s="451"/>
      <c r="E54" s="451"/>
      <c r="F54" s="450"/>
      <c r="G54" s="450"/>
      <c r="H54" s="450"/>
      <c r="I54" s="450"/>
      <c r="J54" s="452"/>
      <c r="K54" s="270"/>
    </row>
    <row r="55" spans="1:11" s="20" customFormat="1" x14ac:dyDescent="0.2">
      <c r="A55" s="268"/>
      <c r="B55" s="268"/>
      <c r="C55" s="269"/>
      <c r="D55" s="269"/>
      <c r="E55" s="269"/>
      <c r="F55" s="268"/>
      <c r="G55" s="268"/>
      <c r="H55" s="268"/>
      <c r="I55" s="268"/>
      <c r="J55" s="268"/>
      <c r="K55" s="270"/>
    </row>
    <row r="56" spans="1:11" s="20" customFormat="1" x14ac:dyDescent="0.2">
      <c r="A56" s="268"/>
      <c r="B56" s="268"/>
      <c r="C56" s="269"/>
      <c r="D56" s="269"/>
      <c r="E56" s="269"/>
      <c r="F56" s="268"/>
      <c r="G56" s="268"/>
      <c r="H56" s="268"/>
      <c r="I56" s="268"/>
      <c r="J56" s="268"/>
      <c r="K56" s="270"/>
    </row>
    <row r="57" spans="1:11" s="20" customFormat="1" x14ac:dyDescent="0.2">
      <c r="A57" s="268"/>
      <c r="B57" s="268"/>
      <c r="C57" s="269"/>
      <c r="D57" s="269"/>
      <c r="E57" s="269"/>
      <c r="F57" s="268"/>
      <c r="G57" s="268"/>
      <c r="H57" s="268"/>
      <c r="I57" s="268"/>
      <c r="J57" s="268"/>
      <c r="K57" s="270"/>
    </row>
    <row r="58" spans="1:11" s="20" customFormat="1" x14ac:dyDescent="0.2">
      <c r="A58" s="268"/>
      <c r="B58" s="268"/>
      <c r="C58" s="269"/>
      <c r="D58" s="269"/>
      <c r="E58" s="269"/>
      <c r="F58" s="268"/>
      <c r="G58" s="268"/>
      <c r="H58" s="268"/>
      <c r="I58" s="268"/>
      <c r="J58" s="268"/>
      <c r="K58" s="270"/>
    </row>
    <row r="59" spans="1:11" s="20" customFormat="1" x14ac:dyDescent="0.2">
      <c r="A59" s="268"/>
      <c r="B59" s="268"/>
      <c r="C59" s="269"/>
      <c r="D59" s="269"/>
      <c r="E59" s="269"/>
      <c r="F59" s="268"/>
      <c r="G59" s="268"/>
      <c r="H59" s="268"/>
      <c r="I59" s="268"/>
      <c r="J59" s="268"/>
      <c r="K59" s="270"/>
    </row>
    <row r="60" spans="1:11" s="20" customFormat="1" x14ac:dyDescent="0.2">
      <c r="A60" s="268"/>
      <c r="B60" s="268"/>
      <c r="C60" s="269"/>
      <c r="D60" s="269"/>
      <c r="E60" s="269"/>
      <c r="F60" s="268"/>
      <c r="G60" s="268"/>
      <c r="H60" s="268"/>
      <c r="I60" s="268"/>
      <c r="J60" s="268"/>
      <c r="K60" s="270"/>
    </row>
    <row r="61" spans="1:11" s="20" customFormat="1" x14ac:dyDescent="0.2">
      <c r="A61" s="268"/>
      <c r="B61" s="268"/>
      <c r="C61" s="269"/>
      <c r="D61" s="269"/>
      <c r="E61" s="269"/>
      <c r="F61" s="268"/>
      <c r="G61" s="268"/>
      <c r="H61" s="268"/>
      <c r="I61" s="268"/>
      <c r="J61" s="268"/>
      <c r="K61" s="270"/>
    </row>
    <row r="62" spans="1:11" s="20" customFormat="1" x14ac:dyDescent="0.2">
      <c r="A62" s="268"/>
      <c r="B62" s="268"/>
      <c r="C62" s="269"/>
      <c r="D62" s="269"/>
      <c r="E62" s="269"/>
      <c r="F62" s="268"/>
      <c r="G62" s="268"/>
      <c r="H62" s="268"/>
      <c r="I62" s="268"/>
      <c r="J62" s="268"/>
      <c r="K62" s="270"/>
    </row>
    <row r="63" spans="1:11" s="20" customFormat="1" x14ac:dyDescent="0.2">
      <c r="A63" s="268"/>
      <c r="B63" s="268"/>
      <c r="C63" s="269"/>
      <c r="D63" s="269"/>
      <c r="E63" s="269"/>
      <c r="F63" s="268"/>
      <c r="G63" s="268"/>
      <c r="H63" s="268"/>
      <c r="I63" s="268"/>
      <c r="J63" s="268"/>
      <c r="K63" s="270"/>
    </row>
    <row r="64" spans="1:11" s="20" customFormat="1" x14ac:dyDescent="0.2">
      <c r="A64" s="268"/>
      <c r="B64" s="268"/>
      <c r="C64" s="269"/>
      <c r="D64" s="269"/>
      <c r="E64" s="269"/>
      <c r="F64" s="268"/>
      <c r="G64" s="268"/>
      <c r="H64" s="268"/>
      <c r="I64" s="268"/>
      <c r="J64" s="268"/>
      <c r="K64" s="270"/>
    </row>
    <row r="65" spans="1:11" s="20" customFormat="1" x14ac:dyDescent="0.2">
      <c r="A65" s="268"/>
      <c r="B65" s="268"/>
      <c r="C65" s="269"/>
      <c r="D65" s="269"/>
      <c r="E65" s="269"/>
      <c r="F65" s="268"/>
      <c r="G65" s="268"/>
      <c r="H65" s="268"/>
      <c r="I65" s="268"/>
      <c r="J65" s="268"/>
      <c r="K65" s="270"/>
    </row>
    <row r="66" spans="1:11" s="20" customFormat="1" x14ac:dyDescent="0.2">
      <c r="A66" s="268"/>
      <c r="B66" s="268"/>
      <c r="C66" s="269"/>
      <c r="D66" s="269"/>
      <c r="E66" s="269"/>
      <c r="F66" s="268"/>
      <c r="G66" s="268"/>
      <c r="H66" s="268"/>
      <c r="I66" s="268"/>
      <c r="J66" s="268"/>
      <c r="K66" s="270"/>
    </row>
    <row r="67" spans="1:11" s="20" customFormat="1" x14ac:dyDescent="0.2">
      <c r="A67" s="268"/>
      <c r="B67" s="268"/>
      <c r="C67" s="269"/>
      <c r="D67" s="269"/>
      <c r="E67" s="269"/>
      <c r="F67" s="268"/>
      <c r="G67" s="268"/>
      <c r="H67" s="268"/>
      <c r="I67" s="268"/>
      <c r="J67" s="268"/>
      <c r="K67" s="270"/>
    </row>
    <row r="68" spans="1:11" s="20" customFormat="1" x14ac:dyDescent="0.2">
      <c r="A68" s="268"/>
      <c r="B68" s="268"/>
      <c r="C68" s="269"/>
      <c r="D68" s="269"/>
      <c r="E68" s="269"/>
      <c r="F68" s="268"/>
      <c r="G68" s="268"/>
      <c r="H68" s="268"/>
      <c r="I68" s="268"/>
      <c r="J68" s="268"/>
      <c r="K68" s="270"/>
    </row>
    <row r="69" spans="1:11" s="20" customFormat="1" x14ac:dyDescent="0.2">
      <c r="A69" s="268"/>
      <c r="B69" s="268"/>
      <c r="C69" s="269"/>
      <c r="D69" s="269"/>
      <c r="E69" s="269"/>
      <c r="F69" s="268"/>
      <c r="G69" s="268"/>
      <c r="H69" s="268"/>
      <c r="I69" s="268"/>
      <c r="J69" s="268"/>
      <c r="K69" s="270"/>
    </row>
    <row r="70" spans="1:11" s="20" customFormat="1" x14ac:dyDescent="0.2">
      <c r="A70" s="268"/>
      <c r="B70" s="268"/>
      <c r="C70" s="269"/>
      <c r="D70" s="269"/>
      <c r="E70" s="269"/>
      <c r="F70" s="268"/>
      <c r="G70" s="268"/>
      <c r="H70" s="268"/>
      <c r="I70" s="268"/>
      <c r="J70" s="268"/>
      <c r="K70" s="270"/>
    </row>
    <row r="71" spans="1:11" s="20" customFormat="1" x14ac:dyDescent="0.2">
      <c r="A71" s="268"/>
      <c r="B71" s="268"/>
      <c r="C71" s="269"/>
      <c r="D71" s="269"/>
      <c r="E71" s="269"/>
      <c r="F71" s="268"/>
      <c r="G71" s="268"/>
      <c r="H71" s="268"/>
      <c r="I71" s="268"/>
      <c r="J71" s="268"/>
      <c r="K71" s="270"/>
    </row>
    <row r="72" spans="1:11" ht="15" x14ac:dyDescent="0.2">
      <c r="A72" s="257"/>
      <c r="B72" s="257"/>
      <c r="C72" s="257"/>
      <c r="D72" s="257"/>
      <c r="E72" s="257"/>
      <c r="F72" s="257"/>
      <c r="G72" s="257"/>
      <c r="H72" s="20"/>
      <c r="I72" s="20"/>
      <c r="J72" s="20"/>
      <c r="K72" s="20"/>
    </row>
    <row r="73" spans="1:11" s="20" customFormat="1" ht="15" x14ac:dyDescent="0.2">
      <c r="A73" s="257"/>
      <c r="B73" s="257"/>
      <c r="C73" s="257"/>
      <c r="D73" s="257"/>
      <c r="E73" s="257"/>
      <c r="F73" s="257"/>
      <c r="G73" s="257"/>
    </row>
    <row r="74" spans="1:11" s="20" customFormat="1" x14ac:dyDescent="0.2"/>
    <row r="75" spans="1:11" x14ac:dyDescent="0.2">
      <c r="K75" s="20"/>
    </row>
    <row r="76" spans="1:11" x14ac:dyDescent="0.2">
      <c r="K76" s="20"/>
    </row>
    <row r="77" spans="1:11" x14ac:dyDescent="0.2">
      <c r="K77" s="20"/>
    </row>
    <row r="78" spans="1:11" x14ac:dyDescent="0.2">
      <c r="K78" s="20"/>
    </row>
    <row r="79" spans="1:11" x14ac:dyDescent="0.2">
      <c r="K79" s="20"/>
    </row>
  </sheetData>
  <mergeCells count="13">
    <mergeCell ref="A53:J53"/>
    <mergeCell ref="A52:J52"/>
    <mergeCell ref="B1:F1"/>
    <mergeCell ref="B2:F2"/>
    <mergeCell ref="B3:F3"/>
    <mergeCell ref="B4:F4"/>
    <mergeCell ref="A51:J51"/>
    <mergeCell ref="B45:C45"/>
    <mergeCell ref="B46:C46"/>
    <mergeCell ref="B47:C47"/>
    <mergeCell ref="D45:F45"/>
    <mergeCell ref="D46:F46"/>
    <mergeCell ref="D47:F47"/>
  </mergeCells>
  <pageMargins left="1.299212598425197" right="0.31496062992125984" top="0.74803149606299213" bottom="0.74803149606299213" header="0.31496062992125984" footer="0.31496062992125984"/>
  <pageSetup scale="4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51"/>
  <sheetViews>
    <sheetView showGridLines="0" tabSelected="1" topLeftCell="G1" zoomScale="85" zoomScaleNormal="85" zoomScaleSheetLayoutView="80" workbookViewId="0">
      <pane ySplit="6" topLeftCell="A7" activePane="bottomLeft" state="frozen"/>
      <selection pane="bottomLeft" activeCell="M143" sqref="M143"/>
    </sheetView>
  </sheetViews>
  <sheetFormatPr baseColWidth="10" defaultColWidth="9.140625" defaultRowHeight="12.75" x14ac:dyDescent="0.2"/>
  <cols>
    <col min="1" max="1" width="8" style="7" customWidth="1"/>
    <col min="2" max="2" width="18" customWidth="1"/>
    <col min="3" max="3" width="14" style="7" customWidth="1"/>
    <col min="4" max="4" width="14.140625" customWidth="1"/>
    <col min="5" max="5" width="14.42578125" style="76" customWidth="1"/>
    <col min="6" max="6" width="20" style="77" customWidth="1"/>
    <col min="7" max="7" width="15.42578125" style="2" customWidth="1"/>
    <col min="8" max="8" width="18.7109375" style="2" customWidth="1"/>
    <col min="9" max="9" width="18.140625" style="304" customWidth="1"/>
    <col min="10" max="10" width="21.42578125" style="73" customWidth="1"/>
    <col min="11" max="11" width="22.140625" style="73" customWidth="1"/>
    <col min="12" max="12" width="13.7109375" style="74" customWidth="1"/>
    <col min="13" max="13" width="11.7109375" style="74" customWidth="1"/>
    <col min="14" max="14" width="9.140625" style="7" customWidth="1"/>
    <col min="15" max="15" width="15.28515625" style="74" customWidth="1"/>
    <col min="16" max="16" width="17.140625" customWidth="1"/>
    <col min="17" max="17" width="33.85546875" customWidth="1"/>
    <col min="18" max="18" width="51.28515625" customWidth="1"/>
    <col min="19" max="19" width="18" customWidth="1"/>
    <col min="20" max="20" width="17.28515625" customWidth="1"/>
    <col min="21" max="21" width="13.7109375" customWidth="1"/>
    <col min="22" max="254" width="11.42578125" customWidth="1"/>
  </cols>
  <sheetData>
    <row r="1" spans="1:237" ht="22.5" customHeight="1" x14ac:dyDescent="0.2">
      <c r="A1" s="68"/>
      <c r="B1" s="18"/>
      <c r="C1" s="578" t="s">
        <v>597</v>
      </c>
      <c r="D1" s="578"/>
      <c r="E1" s="578"/>
      <c r="F1" s="578"/>
      <c r="G1" s="578"/>
      <c r="H1" s="578"/>
      <c r="I1" s="579"/>
      <c r="J1" s="578"/>
      <c r="K1" s="578"/>
      <c r="L1" s="578"/>
      <c r="M1" s="578"/>
      <c r="N1" s="578"/>
      <c r="O1" s="578"/>
      <c r="P1" s="578"/>
      <c r="Q1" s="578"/>
      <c r="R1" s="580"/>
      <c r="S1" s="17"/>
      <c r="T1" s="17"/>
      <c r="U1" s="18"/>
    </row>
    <row r="2" spans="1:237" ht="18" customHeight="1" x14ac:dyDescent="0.2">
      <c r="A2" s="69"/>
      <c r="B2" s="67"/>
      <c r="C2" s="581"/>
      <c r="D2" s="581"/>
      <c r="E2" s="581"/>
      <c r="F2" s="581"/>
      <c r="G2" s="581"/>
      <c r="H2" s="581"/>
      <c r="I2" s="582"/>
      <c r="J2" s="581"/>
      <c r="K2" s="581"/>
      <c r="L2" s="581"/>
      <c r="M2" s="581"/>
      <c r="N2" s="581"/>
      <c r="O2" s="581"/>
      <c r="P2" s="581"/>
      <c r="Q2" s="581"/>
      <c r="R2" s="583"/>
      <c r="S2" s="20"/>
      <c r="T2" s="20"/>
      <c r="U2" s="67"/>
    </row>
    <row r="3" spans="1:237" ht="23.25" customHeight="1" x14ac:dyDescent="0.2">
      <c r="A3" s="69"/>
      <c r="B3" s="67"/>
      <c r="C3" s="581"/>
      <c r="D3" s="581"/>
      <c r="E3" s="581"/>
      <c r="F3" s="581"/>
      <c r="G3" s="581"/>
      <c r="H3" s="581"/>
      <c r="I3" s="582"/>
      <c r="J3" s="581"/>
      <c r="K3" s="581"/>
      <c r="L3" s="581"/>
      <c r="M3" s="581"/>
      <c r="N3" s="581"/>
      <c r="O3" s="581"/>
      <c r="P3" s="581"/>
      <c r="Q3" s="581"/>
      <c r="R3" s="583"/>
      <c r="S3" s="20"/>
      <c r="T3" s="20"/>
      <c r="U3" s="67"/>
    </row>
    <row r="4" spans="1:237" ht="24.75" customHeight="1" x14ac:dyDescent="0.2">
      <c r="A4" s="69"/>
      <c r="B4" s="67"/>
      <c r="C4" s="581"/>
      <c r="D4" s="581"/>
      <c r="E4" s="581"/>
      <c r="F4" s="581"/>
      <c r="G4" s="581"/>
      <c r="H4" s="581"/>
      <c r="I4" s="582"/>
      <c r="J4" s="581"/>
      <c r="K4" s="581"/>
      <c r="L4" s="581"/>
      <c r="M4" s="581"/>
      <c r="N4" s="581"/>
      <c r="O4" s="581"/>
      <c r="P4" s="581"/>
      <c r="Q4" s="581"/>
      <c r="R4" s="583"/>
      <c r="S4" s="20"/>
      <c r="T4" s="20"/>
      <c r="U4" s="67"/>
    </row>
    <row r="5" spans="1:237" ht="16.5" customHeight="1" thickBot="1" x14ac:dyDescent="0.3">
      <c r="A5" s="70"/>
      <c r="B5" s="71"/>
      <c r="C5" s="584" t="s">
        <v>819</v>
      </c>
      <c r="D5" s="584"/>
      <c r="E5" s="584"/>
      <c r="F5" s="584"/>
      <c r="G5" s="584"/>
      <c r="H5" s="584"/>
      <c r="I5" s="585"/>
      <c r="J5" s="584"/>
      <c r="K5" s="584"/>
      <c r="L5" s="584"/>
      <c r="M5" s="584"/>
      <c r="N5" s="586"/>
      <c r="O5" s="584"/>
      <c r="P5" s="584"/>
      <c r="Q5" s="584"/>
      <c r="R5" s="587"/>
      <c r="S5" s="72"/>
      <c r="T5" s="72"/>
      <c r="U5" s="71"/>
    </row>
    <row r="6" spans="1:237" ht="103.5" customHeight="1" x14ac:dyDescent="0.25">
      <c r="A6" s="307" t="s">
        <v>713</v>
      </c>
      <c r="B6" s="271" t="s">
        <v>30</v>
      </c>
      <c r="C6" s="271" t="s">
        <v>1</v>
      </c>
      <c r="D6" s="272" t="s">
        <v>2</v>
      </c>
      <c r="E6" s="272" t="s">
        <v>3</v>
      </c>
      <c r="F6" s="272" t="s">
        <v>4</v>
      </c>
      <c r="G6" s="273" t="s">
        <v>5</v>
      </c>
      <c r="H6" s="273" t="s">
        <v>6</v>
      </c>
      <c r="I6" s="273" t="s">
        <v>7</v>
      </c>
      <c r="J6" s="274" t="s">
        <v>268</v>
      </c>
      <c r="K6" s="274" t="s">
        <v>8</v>
      </c>
      <c r="L6" s="275" t="s">
        <v>9</v>
      </c>
      <c r="M6" s="275" t="s">
        <v>10</v>
      </c>
      <c r="N6" s="276" t="s">
        <v>11</v>
      </c>
      <c r="O6" s="275" t="s">
        <v>12</v>
      </c>
      <c r="P6" s="275" t="s">
        <v>13</v>
      </c>
      <c r="Q6" s="277" t="s">
        <v>14</v>
      </c>
      <c r="R6" s="277" t="s">
        <v>15</v>
      </c>
      <c r="S6" s="278" t="s">
        <v>263</v>
      </c>
      <c r="T6" s="278" t="s">
        <v>576</v>
      </c>
      <c r="U6" s="278" t="s">
        <v>264</v>
      </c>
      <c r="V6" s="78"/>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row>
    <row r="7" spans="1:237" s="370" customFormat="1" ht="174" customHeight="1" x14ac:dyDescent="0.2">
      <c r="A7" s="354">
        <v>1</v>
      </c>
      <c r="B7" s="355" t="s">
        <v>0</v>
      </c>
      <c r="C7" s="356" t="s">
        <v>16</v>
      </c>
      <c r="D7" s="357" t="s">
        <v>210</v>
      </c>
      <c r="E7" s="358" t="s">
        <v>17</v>
      </c>
      <c r="F7" s="359" t="s">
        <v>18</v>
      </c>
      <c r="G7" s="360" t="s">
        <v>216</v>
      </c>
      <c r="H7" s="316" t="s">
        <v>19</v>
      </c>
      <c r="I7" s="338">
        <v>26185877</v>
      </c>
      <c r="J7" s="338"/>
      <c r="K7" s="361">
        <v>42552</v>
      </c>
      <c r="L7" s="347">
        <v>42661</v>
      </c>
      <c r="M7" s="347">
        <v>42668</v>
      </c>
      <c r="N7" s="362">
        <v>365</v>
      </c>
      <c r="O7" s="347">
        <f>M7+N7</f>
        <v>43033</v>
      </c>
      <c r="P7" s="363" t="s">
        <v>20</v>
      </c>
      <c r="Q7" s="364" t="s">
        <v>21</v>
      </c>
      <c r="R7" s="365" t="s">
        <v>22</v>
      </c>
      <c r="S7" s="366" t="s">
        <v>328</v>
      </c>
      <c r="T7" s="479"/>
      <c r="U7" s="480"/>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369"/>
      <c r="DG7" s="369"/>
      <c r="DH7" s="369"/>
      <c r="DI7" s="369"/>
      <c r="DJ7" s="369"/>
      <c r="DK7" s="369"/>
      <c r="DL7" s="369"/>
      <c r="DM7" s="369"/>
      <c r="DN7" s="369"/>
      <c r="DO7" s="369"/>
      <c r="DP7" s="369"/>
      <c r="DQ7" s="369"/>
      <c r="DR7" s="369"/>
      <c r="DS7" s="369"/>
      <c r="DT7" s="369"/>
      <c r="DU7" s="369"/>
      <c r="DV7" s="369"/>
      <c r="DW7" s="369"/>
      <c r="DX7" s="369"/>
      <c r="DY7" s="369"/>
      <c r="DZ7" s="369"/>
      <c r="EA7" s="369"/>
      <c r="EB7" s="369"/>
      <c r="EC7" s="369"/>
      <c r="ED7" s="369"/>
      <c r="EE7" s="369"/>
      <c r="EF7" s="369"/>
      <c r="EG7" s="369"/>
      <c r="EH7" s="369"/>
      <c r="EI7" s="369"/>
      <c r="EJ7" s="369"/>
      <c r="EK7" s="369"/>
      <c r="EL7" s="369"/>
      <c r="EM7" s="369"/>
      <c r="EN7" s="369"/>
      <c r="EO7" s="369"/>
      <c r="EP7" s="369"/>
      <c r="EQ7" s="369"/>
      <c r="ER7" s="369"/>
      <c r="ES7" s="369"/>
      <c r="ET7" s="369"/>
      <c r="EU7" s="369"/>
      <c r="EV7" s="369"/>
      <c r="EW7" s="369"/>
      <c r="EX7" s="369"/>
      <c r="EY7" s="369"/>
      <c r="EZ7" s="369"/>
      <c r="FA7" s="369"/>
      <c r="FB7" s="369"/>
      <c r="FC7" s="369"/>
      <c r="FD7" s="369"/>
      <c r="FE7" s="369"/>
      <c r="FF7" s="369"/>
      <c r="FG7" s="369"/>
      <c r="FH7" s="369"/>
      <c r="FI7" s="369"/>
      <c r="FJ7" s="369"/>
      <c r="FK7" s="369"/>
      <c r="FL7" s="369"/>
      <c r="FM7" s="369"/>
      <c r="FN7" s="369"/>
      <c r="FO7" s="369"/>
      <c r="FP7" s="369"/>
      <c r="FQ7" s="369"/>
      <c r="FR7" s="369"/>
      <c r="FS7" s="369"/>
      <c r="FT7" s="369"/>
      <c r="FU7" s="369"/>
      <c r="FV7" s="369"/>
      <c r="FW7" s="369"/>
      <c r="FX7" s="369"/>
      <c r="FY7" s="369"/>
      <c r="FZ7" s="369"/>
      <c r="GA7" s="369"/>
      <c r="GB7" s="369"/>
      <c r="GC7" s="369"/>
      <c r="GD7" s="369"/>
      <c r="GE7" s="369"/>
      <c r="GF7" s="369"/>
      <c r="GG7" s="369"/>
      <c r="GH7" s="369"/>
      <c r="GI7" s="369"/>
      <c r="GJ7" s="369"/>
      <c r="GK7" s="369"/>
      <c r="GL7" s="369"/>
      <c r="GM7" s="369"/>
      <c r="GN7" s="369"/>
      <c r="GO7" s="369"/>
      <c r="GP7" s="369"/>
      <c r="GQ7" s="369"/>
      <c r="GR7" s="369"/>
      <c r="GS7" s="369"/>
      <c r="GT7" s="369"/>
      <c r="GU7" s="369"/>
      <c r="GV7" s="369"/>
      <c r="GW7" s="369"/>
      <c r="GX7" s="369"/>
      <c r="GY7" s="369"/>
      <c r="GZ7" s="369"/>
      <c r="HA7" s="369"/>
      <c r="HB7" s="369"/>
      <c r="HC7" s="369"/>
      <c r="HD7" s="369"/>
      <c r="HE7" s="369"/>
      <c r="HF7" s="369"/>
      <c r="HG7" s="369"/>
      <c r="HH7" s="369"/>
      <c r="HI7" s="369"/>
      <c r="HJ7" s="369"/>
      <c r="HK7" s="369"/>
      <c r="HL7" s="369"/>
      <c r="HM7" s="369"/>
      <c r="HN7" s="369"/>
      <c r="HO7" s="369"/>
      <c r="HP7" s="369"/>
      <c r="HQ7" s="369"/>
      <c r="HR7" s="369"/>
      <c r="HS7" s="369"/>
      <c r="HT7" s="369"/>
      <c r="HU7" s="369"/>
      <c r="HV7" s="369"/>
      <c r="HW7" s="369"/>
      <c r="HX7" s="369"/>
      <c r="HY7" s="369"/>
      <c r="HZ7" s="369"/>
      <c r="IA7" s="369"/>
      <c r="IB7" s="369"/>
      <c r="IC7" s="369"/>
    </row>
    <row r="8" spans="1:237" s="370" customFormat="1" ht="199.5" customHeight="1" x14ac:dyDescent="0.2">
      <c r="A8" s="354">
        <f>+A7+1</f>
        <v>2</v>
      </c>
      <c r="B8" s="355" t="s">
        <v>0</v>
      </c>
      <c r="C8" s="466" t="s">
        <v>23</v>
      </c>
      <c r="D8" s="316" t="s">
        <v>24</v>
      </c>
      <c r="E8" s="481" t="s">
        <v>25</v>
      </c>
      <c r="F8" s="360" t="s">
        <v>26</v>
      </c>
      <c r="G8" s="363" t="s">
        <v>27</v>
      </c>
      <c r="H8" s="316" t="s">
        <v>28</v>
      </c>
      <c r="I8" s="339">
        <v>80000000</v>
      </c>
      <c r="J8" s="339"/>
      <c r="K8" s="347">
        <v>42552</v>
      </c>
      <c r="L8" s="347">
        <v>42661</v>
      </c>
      <c r="M8" s="347">
        <v>42566</v>
      </c>
      <c r="N8" s="399">
        <v>240</v>
      </c>
      <c r="O8" s="347">
        <f>M8+N8</f>
        <v>42806</v>
      </c>
      <c r="P8" s="397" t="s">
        <v>593</v>
      </c>
      <c r="Q8" s="316" t="s">
        <v>691</v>
      </c>
      <c r="R8" s="365" t="s">
        <v>29</v>
      </c>
      <c r="S8" s="366" t="s">
        <v>328</v>
      </c>
      <c r="T8" s="479"/>
      <c r="U8" s="480"/>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369"/>
      <c r="DG8" s="369"/>
      <c r="DH8" s="369"/>
      <c r="DI8" s="369"/>
      <c r="DJ8" s="369"/>
      <c r="DK8" s="369"/>
      <c r="DL8" s="369"/>
      <c r="DM8" s="369"/>
      <c r="DN8" s="369"/>
      <c r="DO8" s="369"/>
      <c r="DP8" s="369"/>
      <c r="DQ8" s="369"/>
      <c r="DR8" s="369"/>
      <c r="DS8" s="369"/>
      <c r="DT8" s="369"/>
      <c r="DU8" s="369"/>
      <c r="DV8" s="369"/>
      <c r="DW8" s="369"/>
      <c r="DX8" s="369"/>
      <c r="DY8" s="369"/>
      <c r="DZ8" s="369"/>
      <c r="EA8" s="369"/>
      <c r="EB8" s="369"/>
      <c r="EC8" s="369"/>
      <c r="ED8" s="369"/>
      <c r="EE8" s="369"/>
      <c r="EF8" s="369"/>
      <c r="EG8" s="369"/>
      <c r="EH8" s="369"/>
      <c r="EI8" s="369"/>
      <c r="EJ8" s="369"/>
      <c r="EK8" s="369"/>
      <c r="EL8" s="369"/>
      <c r="EM8" s="369"/>
      <c r="EN8" s="369"/>
      <c r="EO8" s="369"/>
      <c r="EP8" s="369"/>
      <c r="EQ8" s="369"/>
      <c r="ER8" s="369"/>
      <c r="ES8" s="369"/>
      <c r="ET8" s="369"/>
      <c r="EU8" s="369"/>
      <c r="EV8" s="369"/>
      <c r="EW8" s="369"/>
      <c r="EX8" s="369"/>
      <c r="EY8" s="369"/>
      <c r="EZ8" s="369"/>
      <c r="FA8" s="369"/>
      <c r="FB8" s="369"/>
      <c r="FC8" s="369"/>
      <c r="FD8" s="369"/>
      <c r="FE8" s="369"/>
      <c r="FF8" s="369"/>
      <c r="FG8" s="369"/>
      <c r="FH8" s="369"/>
      <c r="FI8" s="369"/>
      <c r="FJ8" s="369"/>
      <c r="FK8" s="369"/>
      <c r="FL8" s="369"/>
      <c r="FM8" s="369"/>
      <c r="FN8" s="369"/>
      <c r="FO8" s="369"/>
      <c r="FP8" s="369"/>
      <c r="FQ8" s="369"/>
      <c r="FR8" s="369"/>
      <c r="FS8" s="369"/>
      <c r="FT8" s="369"/>
      <c r="FU8" s="369"/>
      <c r="FV8" s="369"/>
      <c r="FW8" s="369"/>
      <c r="FX8" s="369"/>
      <c r="FY8" s="369"/>
      <c r="FZ8" s="369"/>
      <c r="GA8" s="369"/>
      <c r="GB8" s="369"/>
      <c r="GC8" s="369"/>
      <c r="GD8" s="369"/>
      <c r="GE8" s="369"/>
      <c r="GF8" s="369"/>
      <c r="GG8" s="369"/>
      <c r="GH8" s="369"/>
      <c r="GI8" s="369"/>
      <c r="GJ8" s="369"/>
      <c r="GK8" s="369"/>
      <c r="GL8" s="369"/>
      <c r="GM8" s="369"/>
      <c r="GN8" s="369"/>
      <c r="GO8" s="369"/>
      <c r="GP8" s="369"/>
      <c r="GQ8" s="369"/>
      <c r="GR8" s="369"/>
      <c r="GS8" s="369"/>
      <c r="GT8" s="369"/>
      <c r="GU8" s="369"/>
      <c r="GV8" s="369"/>
      <c r="GW8" s="369"/>
      <c r="GX8" s="369"/>
      <c r="GY8" s="369"/>
      <c r="GZ8" s="369"/>
      <c r="HA8" s="369"/>
      <c r="HB8" s="369"/>
      <c r="HC8" s="369"/>
      <c r="HD8" s="369"/>
      <c r="HE8" s="369"/>
      <c r="HF8" s="369"/>
      <c r="HG8" s="369"/>
      <c r="HH8" s="369"/>
      <c r="HI8" s="369"/>
      <c r="HJ8" s="369"/>
      <c r="HK8" s="369"/>
      <c r="HL8" s="369"/>
      <c r="HM8" s="369"/>
      <c r="HN8" s="369"/>
      <c r="HO8" s="369"/>
      <c r="HP8" s="369"/>
      <c r="HQ8" s="369"/>
      <c r="HR8" s="369"/>
      <c r="HS8" s="369"/>
      <c r="HT8" s="369"/>
      <c r="HU8" s="369"/>
      <c r="HV8" s="369"/>
      <c r="HW8" s="369"/>
      <c r="HX8" s="369"/>
      <c r="HY8" s="369"/>
      <c r="HZ8" s="369"/>
      <c r="IA8" s="369"/>
      <c r="IB8" s="369"/>
      <c r="IC8" s="369"/>
    </row>
    <row r="9" spans="1:237" s="370" customFormat="1" ht="231.75" customHeight="1" x14ac:dyDescent="0.2">
      <c r="A9" s="354">
        <f t="shared" ref="A9:A72" si="0">+A8+1</f>
        <v>3</v>
      </c>
      <c r="B9" s="355" t="s">
        <v>89</v>
      </c>
      <c r="C9" s="356">
        <v>31201</v>
      </c>
      <c r="D9" s="357" t="s">
        <v>119</v>
      </c>
      <c r="E9" s="358">
        <v>3120101</v>
      </c>
      <c r="F9" s="359" t="s">
        <v>224</v>
      </c>
      <c r="G9" s="360" t="s">
        <v>559</v>
      </c>
      <c r="H9" s="316" t="s">
        <v>19</v>
      </c>
      <c r="I9" s="338">
        <f>95000000-30000000-I10-I11-I12-I13</f>
        <v>45998622</v>
      </c>
      <c r="J9" s="338"/>
      <c r="K9" s="361">
        <v>42478</v>
      </c>
      <c r="L9" s="347">
        <v>42499</v>
      </c>
      <c r="M9" s="347">
        <f>L9+5</f>
        <v>42504</v>
      </c>
      <c r="N9" s="362">
        <v>240</v>
      </c>
      <c r="O9" s="347">
        <v>42732</v>
      </c>
      <c r="P9" s="363" t="s">
        <v>602</v>
      </c>
      <c r="Q9" s="364" t="s">
        <v>670</v>
      </c>
      <c r="R9" s="365" t="s">
        <v>456</v>
      </c>
      <c r="S9" s="316" t="s">
        <v>321</v>
      </c>
      <c r="T9" s="316" t="s">
        <v>826</v>
      </c>
      <c r="U9" s="316"/>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369"/>
      <c r="DG9" s="369"/>
      <c r="DH9" s="369"/>
      <c r="DI9" s="369"/>
      <c r="DJ9" s="369"/>
      <c r="DK9" s="369"/>
      <c r="DL9" s="369"/>
      <c r="DM9" s="369"/>
      <c r="DN9" s="369"/>
      <c r="DO9" s="369"/>
      <c r="DP9" s="369"/>
      <c r="DQ9" s="369"/>
      <c r="DR9" s="369"/>
      <c r="DS9" s="369"/>
      <c r="DT9" s="369"/>
      <c r="DU9" s="369"/>
      <c r="DV9" s="369"/>
      <c r="DW9" s="369"/>
      <c r="DX9" s="369"/>
      <c r="DY9" s="369"/>
      <c r="DZ9" s="369"/>
      <c r="EA9" s="369"/>
      <c r="EB9" s="369"/>
      <c r="EC9" s="369"/>
      <c r="ED9" s="369"/>
      <c r="EE9" s="369"/>
      <c r="EF9" s="369"/>
      <c r="EG9" s="369"/>
      <c r="EH9" s="369"/>
      <c r="EI9" s="369"/>
      <c r="EJ9" s="369"/>
      <c r="EK9" s="369"/>
      <c r="EL9" s="369"/>
      <c r="EM9" s="369"/>
      <c r="EN9" s="369"/>
      <c r="EO9" s="369"/>
      <c r="EP9" s="369"/>
      <c r="EQ9" s="369"/>
      <c r="ER9" s="369"/>
      <c r="ES9" s="369"/>
      <c r="ET9" s="369"/>
      <c r="EU9" s="369"/>
      <c r="EV9" s="369"/>
      <c r="EW9" s="369"/>
      <c r="EX9" s="369"/>
      <c r="EY9" s="369"/>
      <c r="EZ9" s="369"/>
      <c r="FA9" s="369"/>
      <c r="FB9" s="369"/>
      <c r="FC9" s="369"/>
      <c r="FD9" s="369"/>
      <c r="FE9" s="369"/>
      <c r="FF9" s="369"/>
      <c r="FG9" s="369"/>
      <c r="FH9" s="369"/>
      <c r="FI9" s="369"/>
      <c r="FJ9" s="369"/>
      <c r="FK9" s="369"/>
      <c r="FL9" s="369"/>
      <c r="FM9" s="369"/>
      <c r="FN9" s="369"/>
      <c r="FO9" s="369"/>
      <c r="FP9" s="369"/>
      <c r="FQ9" s="369"/>
      <c r="FR9" s="369"/>
      <c r="FS9" s="369"/>
      <c r="FT9" s="369"/>
      <c r="FU9" s="369"/>
      <c r="FV9" s="369"/>
      <c r="FW9" s="369"/>
      <c r="FX9" s="369"/>
      <c r="FY9" s="369"/>
      <c r="FZ9" s="369"/>
      <c r="GA9" s="369"/>
      <c r="GB9" s="369"/>
      <c r="GC9" s="369"/>
      <c r="GD9" s="369"/>
      <c r="GE9" s="369"/>
      <c r="GF9" s="369"/>
      <c r="GG9" s="369"/>
      <c r="GH9" s="369"/>
      <c r="GI9" s="369"/>
      <c r="GJ9" s="369"/>
      <c r="GK9" s="369"/>
      <c r="GL9" s="369"/>
      <c r="GM9" s="369"/>
      <c r="GN9" s="369"/>
      <c r="GO9" s="369"/>
      <c r="GP9" s="369"/>
      <c r="GQ9" s="369"/>
      <c r="GR9" s="369"/>
      <c r="GS9" s="369"/>
      <c r="GT9" s="369"/>
      <c r="GU9" s="369"/>
      <c r="GV9" s="369"/>
      <c r="GW9" s="369"/>
      <c r="GX9" s="369"/>
      <c r="GY9" s="369"/>
      <c r="GZ9" s="369"/>
      <c r="HA9" s="369"/>
      <c r="HB9" s="369"/>
      <c r="HC9" s="369"/>
      <c r="HD9" s="369"/>
      <c r="HE9" s="369"/>
      <c r="HF9" s="369"/>
      <c r="HG9" s="369"/>
      <c r="HH9" s="369"/>
      <c r="HI9" s="369"/>
      <c r="HJ9" s="369"/>
      <c r="HK9" s="369"/>
      <c r="HL9" s="369"/>
      <c r="HM9" s="369"/>
      <c r="HN9" s="369"/>
      <c r="HO9" s="369"/>
      <c r="HP9" s="369"/>
      <c r="HQ9" s="369"/>
      <c r="HR9" s="369"/>
      <c r="HS9" s="369"/>
      <c r="HT9" s="369"/>
      <c r="HU9" s="369"/>
      <c r="HV9" s="369"/>
      <c r="HW9" s="369"/>
      <c r="HX9" s="369"/>
      <c r="HY9" s="369"/>
      <c r="HZ9" s="369"/>
      <c r="IA9" s="369"/>
      <c r="IB9" s="369"/>
      <c r="IC9" s="369"/>
    </row>
    <row r="10" spans="1:237" s="370" customFormat="1" ht="231.75" customHeight="1" x14ac:dyDescent="0.2">
      <c r="A10" s="354">
        <f t="shared" si="0"/>
        <v>4</v>
      </c>
      <c r="B10" s="355" t="s">
        <v>89</v>
      </c>
      <c r="C10" s="356">
        <v>31201</v>
      </c>
      <c r="D10" s="357" t="s">
        <v>119</v>
      </c>
      <c r="E10" s="358">
        <v>3120101</v>
      </c>
      <c r="F10" s="359" t="s">
        <v>224</v>
      </c>
      <c r="G10" s="360" t="s">
        <v>559</v>
      </c>
      <c r="H10" s="316" t="s">
        <v>19</v>
      </c>
      <c r="I10" s="416">
        <v>3754266</v>
      </c>
      <c r="J10" s="416">
        <v>3754266</v>
      </c>
      <c r="K10" s="361">
        <v>42474</v>
      </c>
      <c r="L10" s="347">
        <v>42507</v>
      </c>
      <c r="M10" s="347">
        <v>42514</v>
      </c>
      <c r="N10" s="362">
        <v>240</v>
      </c>
      <c r="O10" s="347">
        <v>42734</v>
      </c>
      <c r="P10" s="363" t="s">
        <v>602</v>
      </c>
      <c r="Q10" s="364" t="s">
        <v>670</v>
      </c>
      <c r="R10" s="365" t="s">
        <v>456</v>
      </c>
      <c r="S10" s="316" t="s">
        <v>321</v>
      </c>
      <c r="T10" s="316" t="s">
        <v>783</v>
      </c>
      <c r="U10" s="316" t="s">
        <v>303</v>
      </c>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c r="DP10" s="369"/>
      <c r="DQ10" s="369"/>
      <c r="DR10" s="369"/>
      <c r="DS10" s="369"/>
      <c r="DT10" s="369"/>
      <c r="DU10" s="369"/>
      <c r="DV10" s="369"/>
      <c r="DW10" s="369"/>
      <c r="DX10" s="369"/>
      <c r="DY10" s="369"/>
      <c r="DZ10" s="369"/>
      <c r="EA10" s="369"/>
      <c r="EB10" s="369"/>
      <c r="EC10" s="369"/>
      <c r="ED10" s="369"/>
      <c r="EE10" s="369"/>
      <c r="EF10" s="369"/>
      <c r="EG10" s="369"/>
      <c r="EH10" s="369"/>
      <c r="EI10" s="369"/>
      <c r="EJ10" s="369"/>
      <c r="EK10" s="369"/>
      <c r="EL10" s="369"/>
      <c r="EM10" s="369"/>
      <c r="EN10" s="369"/>
      <c r="EO10" s="369"/>
      <c r="EP10" s="369"/>
      <c r="EQ10" s="369"/>
      <c r="ER10" s="369"/>
      <c r="ES10" s="369"/>
      <c r="ET10" s="369"/>
      <c r="EU10" s="369"/>
      <c r="EV10" s="369"/>
      <c r="EW10" s="369"/>
      <c r="EX10" s="369"/>
      <c r="EY10" s="369"/>
      <c r="EZ10" s="369"/>
      <c r="FA10" s="369"/>
      <c r="FB10" s="369"/>
      <c r="FC10" s="369"/>
      <c r="FD10" s="369"/>
      <c r="FE10" s="369"/>
      <c r="FF10" s="369"/>
      <c r="FG10" s="369"/>
      <c r="FH10" s="369"/>
      <c r="FI10" s="369"/>
      <c r="FJ10" s="369"/>
      <c r="FK10" s="369"/>
      <c r="FL10" s="369"/>
      <c r="FM10" s="369"/>
      <c r="FN10" s="369"/>
      <c r="FO10" s="369"/>
      <c r="FP10" s="369"/>
      <c r="FQ10" s="369"/>
      <c r="FR10" s="369"/>
      <c r="FS10" s="369"/>
      <c r="FT10" s="369"/>
      <c r="FU10" s="369"/>
      <c r="FV10" s="369"/>
      <c r="FW10" s="369"/>
      <c r="FX10" s="369"/>
      <c r="FY10" s="369"/>
      <c r="FZ10" s="369"/>
      <c r="GA10" s="369"/>
      <c r="GB10" s="369"/>
      <c r="GC10" s="369"/>
      <c r="GD10" s="369"/>
      <c r="GE10" s="369"/>
      <c r="GF10" s="369"/>
      <c r="GG10" s="369"/>
      <c r="GH10" s="369"/>
      <c r="GI10" s="369"/>
      <c r="GJ10" s="369"/>
      <c r="GK10" s="369"/>
      <c r="GL10" s="369"/>
      <c r="GM10" s="369"/>
      <c r="GN10" s="369"/>
      <c r="GO10" s="369"/>
      <c r="GP10" s="369"/>
      <c r="GQ10" s="369"/>
      <c r="GR10" s="369"/>
      <c r="GS10" s="369"/>
      <c r="GT10" s="369"/>
      <c r="GU10" s="369"/>
      <c r="GV10" s="369"/>
      <c r="GW10" s="369"/>
      <c r="GX10" s="369"/>
      <c r="GY10" s="369"/>
      <c r="GZ10" s="369"/>
      <c r="HA10" s="369"/>
      <c r="HB10" s="369"/>
      <c r="HC10" s="369"/>
      <c r="HD10" s="369"/>
      <c r="HE10" s="369"/>
      <c r="HF10" s="369"/>
      <c r="HG10" s="369"/>
      <c r="HH10" s="369"/>
      <c r="HI10" s="369"/>
      <c r="HJ10" s="369"/>
      <c r="HK10" s="369"/>
      <c r="HL10" s="369"/>
      <c r="HM10" s="369"/>
      <c r="HN10" s="369"/>
      <c r="HO10" s="369"/>
      <c r="HP10" s="369"/>
      <c r="HQ10" s="369"/>
      <c r="HR10" s="369"/>
      <c r="HS10" s="369"/>
      <c r="HT10" s="369"/>
      <c r="HU10" s="369"/>
      <c r="HV10" s="369"/>
      <c r="HW10" s="369"/>
      <c r="HX10" s="369"/>
      <c r="HY10" s="369"/>
      <c r="HZ10" s="369"/>
      <c r="IA10" s="369"/>
      <c r="IB10" s="369"/>
      <c r="IC10" s="369"/>
    </row>
    <row r="11" spans="1:237" s="370" customFormat="1" ht="231.75" customHeight="1" x14ac:dyDescent="0.2">
      <c r="A11" s="354">
        <f t="shared" si="0"/>
        <v>5</v>
      </c>
      <c r="B11" s="355" t="s">
        <v>89</v>
      </c>
      <c r="C11" s="356">
        <v>31201</v>
      </c>
      <c r="D11" s="357" t="s">
        <v>119</v>
      </c>
      <c r="E11" s="358">
        <v>3120101</v>
      </c>
      <c r="F11" s="359" t="s">
        <v>224</v>
      </c>
      <c r="G11" s="360" t="s">
        <v>559</v>
      </c>
      <c r="H11" s="316" t="s">
        <v>19</v>
      </c>
      <c r="I11" s="416">
        <v>5549873</v>
      </c>
      <c r="J11" s="416">
        <v>5549873</v>
      </c>
      <c r="K11" s="361">
        <v>42474</v>
      </c>
      <c r="L11" s="347">
        <v>42507</v>
      </c>
      <c r="M11" s="347">
        <v>42514</v>
      </c>
      <c r="N11" s="362">
        <v>240</v>
      </c>
      <c r="O11" s="347">
        <v>42734</v>
      </c>
      <c r="P11" s="363" t="s">
        <v>602</v>
      </c>
      <c r="Q11" s="364" t="s">
        <v>670</v>
      </c>
      <c r="R11" s="365" t="s">
        <v>456</v>
      </c>
      <c r="S11" s="316" t="s">
        <v>321</v>
      </c>
      <c r="T11" s="316" t="s">
        <v>784</v>
      </c>
      <c r="U11" s="316" t="s">
        <v>303</v>
      </c>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c r="DQ11" s="369"/>
      <c r="DR11" s="369"/>
      <c r="DS11" s="369"/>
      <c r="DT11" s="369"/>
      <c r="DU11" s="369"/>
      <c r="DV11" s="369"/>
      <c r="DW11" s="369"/>
      <c r="DX11" s="369"/>
      <c r="DY11" s="369"/>
      <c r="DZ11" s="369"/>
      <c r="EA11" s="369"/>
      <c r="EB11" s="369"/>
      <c r="EC11" s="369"/>
      <c r="ED11" s="369"/>
      <c r="EE11" s="369"/>
      <c r="EF11" s="369"/>
      <c r="EG11" s="369"/>
      <c r="EH11" s="369"/>
      <c r="EI11" s="369"/>
      <c r="EJ11" s="369"/>
      <c r="EK11" s="369"/>
      <c r="EL11" s="369"/>
      <c r="EM11" s="369"/>
      <c r="EN11" s="369"/>
      <c r="EO11" s="369"/>
      <c r="EP11" s="369"/>
      <c r="EQ11" s="369"/>
      <c r="ER11" s="369"/>
      <c r="ES11" s="369"/>
      <c r="ET11" s="369"/>
      <c r="EU11" s="369"/>
      <c r="EV11" s="369"/>
      <c r="EW11" s="369"/>
      <c r="EX11" s="369"/>
      <c r="EY11" s="369"/>
      <c r="EZ11" s="369"/>
      <c r="FA11" s="369"/>
      <c r="FB11" s="369"/>
      <c r="FC11" s="369"/>
      <c r="FD11" s="369"/>
      <c r="FE11" s="369"/>
      <c r="FF11" s="369"/>
      <c r="FG11" s="369"/>
      <c r="FH11" s="369"/>
      <c r="FI11" s="369"/>
      <c r="FJ11" s="369"/>
      <c r="FK11" s="369"/>
      <c r="FL11" s="369"/>
      <c r="FM11" s="369"/>
      <c r="FN11" s="369"/>
      <c r="FO11" s="369"/>
      <c r="FP11" s="369"/>
      <c r="FQ11" s="369"/>
      <c r="FR11" s="369"/>
      <c r="FS11" s="369"/>
      <c r="FT11" s="369"/>
      <c r="FU11" s="369"/>
      <c r="FV11" s="369"/>
      <c r="FW11" s="369"/>
      <c r="FX11" s="369"/>
      <c r="FY11" s="369"/>
      <c r="FZ11" s="369"/>
      <c r="GA11" s="369"/>
      <c r="GB11" s="369"/>
      <c r="GC11" s="369"/>
      <c r="GD11" s="369"/>
      <c r="GE11" s="369"/>
      <c r="GF11" s="369"/>
      <c r="GG11" s="369"/>
      <c r="GH11" s="369"/>
      <c r="GI11" s="369"/>
      <c r="GJ11" s="369"/>
      <c r="GK11" s="369"/>
      <c r="GL11" s="369"/>
      <c r="GM11" s="369"/>
      <c r="GN11" s="369"/>
      <c r="GO11" s="369"/>
      <c r="GP11" s="369"/>
      <c r="GQ11" s="369"/>
      <c r="GR11" s="369"/>
      <c r="GS11" s="369"/>
      <c r="GT11" s="369"/>
      <c r="GU11" s="369"/>
      <c r="GV11" s="369"/>
      <c r="GW11" s="369"/>
      <c r="GX11" s="369"/>
      <c r="GY11" s="369"/>
      <c r="GZ11" s="369"/>
      <c r="HA11" s="369"/>
      <c r="HB11" s="369"/>
      <c r="HC11" s="369"/>
      <c r="HD11" s="369"/>
      <c r="HE11" s="369"/>
      <c r="HF11" s="369"/>
      <c r="HG11" s="369"/>
      <c r="HH11" s="369"/>
      <c r="HI11" s="369"/>
      <c r="HJ11" s="369"/>
      <c r="HK11" s="369"/>
      <c r="HL11" s="369"/>
      <c r="HM11" s="369"/>
      <c r="HN11" s="369"/>
      <c r="HO11" s="369"/>
      <c r="HP11" s="369"/>
      <c r="HQ11" s="369"/>
      <c r="HR11" s="369"/>
      <c r="HS11" s="369"/>
      <c r="HT11" s="369"/>
      <c r="HU11" s="369"/>
      <c r="HV11" s="369"/>
      <c r="HW11" s="369"/>
      <c r="HX11" s="369"/>
      <c r="HY11" s="369"/>
      <c r="HZ11" s="369"/>
      <c r="IA11" s="369"/>
      <c r="IB11" s="369"/>
      <c r="IC11" s="369"/>
    </row>
    <row r="12" spans="1:237" s="370" customFormat="1" ht="171" customHeight="1" x14ac:dyDescent="0.2">
      <c r="A12" s="354">
        <f t="shared" si="0"/>
        <v>6</v>
      </c>
      <c r="B12" s="355" t="s">
        <v>89</v>
      </c>
      <c r="C12" s="356">
        <v>31201</v>
      </c>
      <c r="D12" s="357" t="s">
        <v>119</v>
      </c>
      <c r="E12" s="358">
        <v>3120101</v>
      </c>
      <c r="F12" s="359" t="s">
        <v>224</v>
      </c>
      <c r="G12" s="360" t="s">
        <v>559</v>
      </c>
      <c r="H12" s="316" t="s">
        <v>19</v>
      </c>
      <c r="I12" s="416">
        <v>6695276</v>
      </c>
      <c r="J12" s="416">
        <v>6695276</v>
      </c>
      <c r="K12" s="361">
        <v>42474</v>
      </c>
      <c r="L12" s="347">
        <v>42507</v>
      </c>
      <c r="M12" s="347">
        <v>42514</v>
      </c>
      <c r="N12" s="362">
        <v>240</v>
      </c>
      <c r="O12" s="347">
        <v>42734</v>
      </c>
      <c r="P12" s="363" t="s">
        <v>602</v>
      </c>
      <c r="Q12" s="364" t="s">
        <v>670</v>
      </c>
      <c r="R12" s="365" t="s">
        <v>456</v>
      </c>
      <c r="S12" s="316" t="s">
        <v>321</v>
      </c>
      <c r="T12" s="316" t="s">
        <v>785</v>
      </c>
      <c r="U12" s="316" t="s">
        <v>303</v>
      </c>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c r="DQ12" s="369"/>
      <c r="DR12" s="369"/>
      <c r="DS12" s="369"/>
      <c r="DT12" s="369"/>
      <c r="DU12" s="369"/>
      <c r="DV12" s="369"/>
      <c r="DW12" s="369"/>
      <c r="DX12" s="369"/>
      <c r="DY12" s="369"/>
      <c r="DZ12" s="369"/>
      <c r="EA12" s="369"/>
      <c r="EB12" s="369"/>
      <c r="EC12" s="369"/>
      <c r="ED12" s="369"/>
      <c r="EE12" s="369"/>
      <c r="EF12" s="369"/>
      <c r="EG12" s="369"/>
      <c r="EH12" s="369"/>
      <c r="EI12" s="369"/>
      <c r="EJ12" s="369"/>
      <c r="EK12" s="369"/>
      <c r="EL12" s="369"/>
      <c r="EM12" s="369"/>
      <c r="EN12" s="369"/>
      <c r="EO12" s="369"/>
      <c r="EP12" s="369"/>
      <c r="EQ12" s="369"/>
      <c r="ER12" s="369"/>
      <c r="ES12" s="369"/>
      <c r="ET12" s="369"/>
      <c r="EU12" s="369"/>
      <c r="EV12" s="369"/>
      <c r="EW12" s="369"/>
      <c r="EX12" s="369"/>
      <c r="EY12" s="369"/>
      <c r="EZ12" s="369"/>
      <c r="FA12" s="369"/>
      <c r="FB12" s="369"/>
      <c r="FC12" s="369"/>
      <c r="FD12" s="369"/>
      <c r="FE12" s="369"/>
      <c r="FF12" s="369"/>
      <c r="FG12" s="369"/>
      <c r="FH12" s="369"/>
      <c r="FI12" s="369"/>
      <c r="FJ12" s="369"/>
      <c r="FK12" s="369"/>
      <c r="FL12" s="369"/>
      <c r="FM12" s="369"/>
      <c r="FN12" s="369"/>
      <c r="FO12" s="369"/>
      <c r="FP12" s="369"/>
      <c r="FQ12" s="369"/>
      <c r="FR12" s="369"/>
      <c r="FS12" s="369"/>
      <c r="FT12" s="369"/>
      <c r="FU12" s="369"/>
      <c r="FV12" s="369"/>
      <c r="FW12" s="369"/>
      <c r="FX12" s="369"/>
      <c r="FY12" s="369"/>
      <c r="FZ12" s="369"/>
      <c r="GA12" s="369"/>
      <c r="GB12" s="369"/>
      <c r="GC12" s="369"/>
      <c r="GD12" s="369"/>
      <c r="GE12" s="369"/>
      <c r="GF12" s="369"/>
      <c r="GG12" s="369"/>
      <c r="GH12" s="369"/>
      <c r="GI12" s="369"/>
      <c r="GJ12" s="369"/>
      <c r="GK12" s="369"/>
      <c r="GL12" s="369"/>
      <c r="GM12" s="369"/>
      <c r="GN12" s="369"/>
      <c r="GO12" s="369"/>
      <c r="GP12" s="369"/>
      <c r="GQ12" s="369"/>
      <c r="GR12" s="369"/>
      <c r="GS12" s="369"/>
      <c r="GT12" s="369"/>
      <c r="GU12" s="369"/>
      <c r="GV12" s="369"/>
      <c r="GW12" s="369"/>
      <c r="GX12" s="369"/>
      <c r="GY12" s="369"/>
      <c r="GZ12" s="369"/>
      <c r="HA12" s="369"/>
      <c r="HB12" s="369"/>
      <c r="HC12" s="369"/>
      <c r="HD12" s="369"/>
      <c r="HE12" s="369"/>
      <c r="HF12" s="369"/>
      <c r="HG12" s="369"/>
      <c r="HH12" s="369"/>
      <c r="HI12" s="369"/>
      <c r="HJ12" s="369"/>
      <c r="HK12" s="369"/>
      <c r="HL12" s="369"/>
      <c r="HM12" s="369"/>
      <c r="HN12" s="369"/>
      <c r="HO12" s="369"/>
      <c r="HP12" s="369"/>
      <c r="HQ12" s="369"/>
      <c r="HR12" s="369"/>
      <c r="HS12" s="369"/>
      <c r="HT12" s="369"/>
      <c r="HU12" s="369"/>
      <c r="HV12" s="369"/>
      <c r="HW12" s="369"/>
      <c r="HX12" s="369"/>
      <c r="HY12" s="369"/>
      <c r="HZ12" s="369"/>
      <c r="IA12" s="369"/>
      <c r="IB12" s="369"/>
      <c r="IC12" s="369"/>
    </row>
    <row r="13" spans="1:237" s="370" customFormat="1" ht="171" customHeight="1" x14ac:dyDescent="0.2">
      <c r="A13" s="354">
        <f t="shared" si="0"/>
        <v>7</v>
      </c>
      <c r="B13" s="355" t="s">
        <v>89</v>
      </c>
      <c r="C13" s="356">
        <v>31201</v>
      </c>
      <c r="D13" s="357" t="s">
        <v>119</v>
      </c>
      <c r="E13" s="358">
        <v>3120101</v>
      </c>
      <c r="F13" s="359" t="s">
        <v>224</v>
      </c>
      <c r="G13" s="360" t="s">
        <v>559</v>
      </c>
      <c r="H13" s="316" t="s">
        <v>19</v>
      </c>
      <c r="I13" s="416">
        <v>3001963</v>
      </c>
      <c r="J13" s="416">
        <v>3001963</v>
      </c>
      <c r="K13" s="361">
        <v>42474</v>
      </c>
      <c r="L13" s="347">
        <v>42507</v>
      </c>
      <c r="M13" s="347">
        <v>42514</v>
      </c>
      <c r="N13" s="362">
        <v>240</v>
      </c>
      <c r="O13" s="347">
        <v>42734</v>
      </c>
      <c r="P13" s="363" t="s">
        <v>602</v>
      </c>
      <c r="Q13" s="364" t="s">
        <v>670</v>
      </c>
      <c r="R13" s="365" t="s">
        <v>456</v>
      </c>
      <c r="S13" s="316" t="s">
        <v>321</v>
      </c>
      <c r="T13" s="316" t="s">
        <v>786</v>
      </c>
      <c r="U13" s="316" t="s">
        <v>303</v>
      </c>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69"/>
      <c r="DL13" s="369"/>
      <c r="DM13" s="369"/>
      <c r="DN13" s="369"/>
      <c r="DO13" s="369"/>
      <c r="DP13" s="369"/>
      <c r="DQ13" s="369"/>
      <c r="DR13" s="369"/>
      <c r="DS13" s="369"/>
      <c r="DT13" s="369"/>
      <c r="DU13" s="369"/>
      <c r="DV13" s="369"/>
      <c r="DW13" s="369"/>
      <c r="DX13" s="369"/>
      <c r="DY13" s="369"/>
      <c r="DZ13" s="369"/>
      <c r="EA13" s="369"/>
      <c r="EB13" s="369"/>
      <c r="EC13" s="369"/>
      <c r="ED13" s="369"/>
      <c r="EE13" s="369"/>
      <c r="EF13" s="369"/>
      <c r="EG13" s="369"/>
      <c r="EH13" s="369"/>
      <c r="EI13" s="369"/>
      <c r="EJ13" s="369"/>
      <c r="EK13" s="369"/>
      <c r="EL13" s="369"/>
      <c r="EM13" s="369"/>
      <c r="EN13" s="369"/>
      <c r="EO13" s="369"/>
      <c r="EP13" s="369"/>
      <c r="EQ13" s="369"/>
      <c r="ER13" s="369"/>
      <c r="ES13" s="369"/>
      <c r="ET13" s="369"/>
      <c r="EU13" s="369"/>
      <c r="EV13" s="369"/>
      <c r="EW13" s="369"/>
      <c r="EX13" s="369"/>
      <c r="EY13" s="369"/>
      <c r="EZ13" s="369"/>
      <c r="FA13" s="369"/>
      <c r="FB13" s="369"/>
      <c r="FC13" s="369"/>
      <c r="FD13" s="369"/>
      <c r="FE13" s="369"/>
      <c r="FF13" s="369"/>
      <c r="FG13" s="369"/>
      <c r="FH13" s="369"/>
      <c r="FI13" s="369"/>
      <c r="FJ13" s="369"/>
      <c r="FK13" s="369"/>
      <c r="FL13" s="369"/>
      <c r="FM13" s="369"/>
      <c r="FN13" s="369"/>
      <c r="FO13" s="369"/>
      <c r="FP13" s="369"/>
      <c r="FQ13" s="369"/>
      <c r="FR13" s="369"/>
      <c r="FS13" s="369"/>
      <c r="FT13" s="369"/>
      <c r="FU13" s="369"/>
      <c r="FV13" s="369"/>
      <c r="FW13" s="369"/>
      <c r="FX13" s="369"/>
      <c r="FY13" s="369"/>
      <c r="FZ13" s="369"/>
      <c r="GA13" s="369"/>
      <c r="GB13" s="369"/>
      <c r="GC13" s="369"/>
      <c r="GD13" s="369"/>
      <c r="GE13" s="369"/>
      <c r="GF13" s="369"/>
      <c r="GG13" s="369"/>
      <c r="GH13" s="369"/>
      <c r="GI13" s="369"/>
      <c r="GJ13" s="369"/>
      <c r="GK13" s="369"/>
      <c r="GL13" s="369"/>
      <c r="GM13" s="369"/>
      <c r="GN13" s="369"/>
      <c r="GO13" s="369"/>
      <c r="GP13" s="369"/>
      <c r="GQ13" s="369"/>
      <c r="GR13" s="369"/>
      <c r="GS13" s="369"/>
      <c r="GT13" s="369"/>
      <c r="GU13" s="369"/>
      <c r="GV13" s="369"/>
      <c r="GW13" s="369"/>
      <c r="GX13" s="369"/>
      <c r="GY13" s="369"/>
      <c r="GZ13" s="369"/>
      <c r="HA13" s="369"/>
      <c r="HB13" s="369"/>
      <c r="HC13" s="369"/>
      <c r="HD13" s="369"/>
      <c r="HE13" s="369"/>
      <c r="HF13" s="369"/>
      <c r="HG13" s="369"/>
      <c r="HH13" s="369"/>
      <c r="HI13" s="369"/>
      <c r="HJ13" s="369"/>
      <c r="HK13" s="369"/>
      <c r="HL13" s="369"/>
      <c r="HM13" s="369"/>
      <c r="HN13" s="369"/>
      <c r="HO13" s="369"/>
      <c r="HP13" s="369"/>
      <c r="HQ13" s="369"/>
      <c r="HR13" s="369"/>
      <c r="HS13" s="369"/>
      <c r="HT13" s="369"/>
      <c r="HU13" s="369"/>
      <c r="HV13" s="369"/>
      <c r="HW13" s="369"/>
      <c r="HX13" s="369"/>
      <c r="HY13" s="369"/>
      <c r="HZ13" s="369"/>
      <c r="IA13" s="369"/>
      <c r="IB13" s="369"/>
      <c r="IC13" s="369"/>
    </row>
    <row r="14" spans="1:237" s="370" customFormat="1" ht="210.75" customHeight="1" x14ac:dyDescent="0.2">
      <c r="A14" s="354">
        <f t="shared" si="0"/>
        <v>8</v>
      </c>
      <c r="B14" s="355" t="s">
        <v>89</v>
      </c>
      <c r="C14" s="356">
        <v>31201</v>
      </c>
      <c r="D14" s="357" t="s">
        <v>119</v>
      </c>
      <c r="E14" s="358">
        <v>3120101</v>
      </c>
      <c r="F14" s="359" t="s">
        <v>224</v>
      </c>
      <c r="G14" s="360" t="s">
        <v>77</v>
      </c>
      <c r="H14" s="316" t="s">
        <v>19</v>
      </c>
      <c r="I14" s="338">
        <v>30000000</v>
      </c>
      <c r="J14" s="338">
        <v>10513080</v>
      </c>
      <c r="K14" s="361">
        <v>42478</v>
      </c>
      <c r="L14" s="347">
        <v>42530</v>
      </c>
      <c r="M14" s="347">
        <v>42535</v>
      </c>
      <c r="N14" s="362">
        <v>240</v>
      </c>
      <c r="O14" s="347">
        <v>42779</v>
      </c>
      <c r="P14" s="363" t="s">
        <v>601</v>
      </c>
      <c r="Q14" s="364" t="s">
        <v>812</v>
      </c>
      <c r="R14" s="365" t="s">
        <v>456</v>
      </c>
      <c r="S14" s="316" t="s">
        <v>321</v>
      </c>
      <c r="T14" s="316" t="s">
        <v>814</v>
      </c>
      <c r="U14" s="316" t="s">
        <v>303</v>
      </c>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69"/>
      <c r="DL14" s="369"/>
      <c r="DM14" s="369"/>
      <c r="DN14" s="369"/>
      <c r="DO14" s="369"/>
      <c r="DP14" s="369"/>
      <c r="DQ14" s="369"/>
      <c r="DR14" s="369"/>
      <c r="DS14" s="369"/>
      <c r="DT14" s="369"/>
      <c r="DU14" s="369"/>
      <c r="DV14" s="369"/>
      <c r="DW14" s="369"/>
      <c r="DX14" s="369"/>
      <c r="DY14" s="369"/>
      <c r="DZ14" s="369"/>
      <c r="EA14" s="369"/>
      <c r="EB14" s="369"/>
      <c r="EC14" s="369"/>
      <c r="ED14" s="369"/>
      <c r="EE14" s="369"/>
      <c r="EF14" s="369"/>
      <c r="EG14" s="369"/>
      <c r="EH14" s="369"/>
      <c r="EI14" s="369"/>
      <c r="EJ14" s="369"/>
      <c r="EK14" s="369"/>
      <c r="EL14" s="369"/>
      <c r="EM14" s="369"/>
      <c r="EN14" s="369"/>
      <c r="EO14" s="369"/>
      <c r="EP14" s="369"/>
      <c r="EQ14" s="369"/>
      <c r="ER14" s="369"/>
      <c r="ES14" s="369"/>
      <c r="ET14" s="369"/>
      <c r="EU14" s="369"/>
      <c r="EV14" s="369"/>
      <c r="EW14" s="369"/>
      <c r="EX14" s="369"/>
      <c r="EY14" s="369"/>
      <c r="EZ14" s="369"/>
      <c r="FA14" s="369"/>
      <c r="FB14" s="369"/>
      <c r="FC14" s="369"/>
      <c r="FD14" s="369"/>
      <c r="FE14" s="369"/>
      <c r="FF14" s="369"/>
      <c r="FG14" s="369"/>
      <c r="FH14" s="369"/>
      <c r="FI14" s="369"/>
      <c r="FJ14" s="369"/>
      <c r="FK14" s="369"/>
      <c r="FL14" s="369"/>
      <c r="FM14" s="369"/>
      <c r="FN14" s="369"/>
      <c r="FO14" s="369"/>
      <c r="FP14" s="369"/>
      <c r="FQ14" s="369"/>
      <c r="FR14" s="369"/>
      <c r="FS14" s="369"/>
      <c r="FT14" s="369"/>
      <c r="FU14" s="369"/>
      <c r="FV14" s="369"/>
      <c r="FW14" s="369"/>
      <c r="FX14" s="369"/>
      <c r="FY14" s="369"/>
      <c r="FZ14" s="369"/>
      <c r="GA14" s="369"/>
      <c r="GB14" s="369"/>
      <c r="GC14" s="369"/>
      <c r="GD14" s="369"/>
      <c r="GE14" s="369"/>
      <c r="GF14" s="369"/>
      <c r="GG14" s="369"/>
      <c r="GH14" s="369"/>
      <c r="GI14" s="369"/>
      <c r="GJ14" s="369"/>
      <c r="GK14" s="369"/>
      <c r="GL14" s="369"/>
      <c r="GM14" s="369"/>
      <c r="GN14" s="369"/>
      <c r="GO14" s="369"/>
      <c r="GP14" s="369"/>
      <c r="GQ14" s="369"/>
      <c r="GR14" s="369"/>
      <c r="GS14" s="369"/>
      <c r="GT14" s="369"/>
      <c r="GU14" s="369"/>
      <c r="GV14" s="369"/>
      <c r="GW14" s="369"/>
      <c r="GX14" s="369"/>
      <c r="GY14" s="369"/>
      <c r="GZ14" s="369"/>
      <c r="HA14" s="369"/>
      <c r="HB14" s="369"/>
      <c r="HC14" s="369"/>
      <c r="HD14" s="369"/>
      <c r="HE14" s="369"/>
      <c r="HF14" s="369"/>
      <c r="HG14" s="369"/>
      <c r="HH14" s="369"/>
      <c r="HI14" s="369"/>
      <c r="HJ14" s="369"/>
      <c r="HK14" s="369"/>
      <c r="HL14" s="369"/>
      <c r="HM14" s="369"/>
      <c r="HN14" s="369"/>
      <c r="HO14" s="369"/>
      <c r="HP14" s="369"/>
      <c r="HQ14" s="369"/>
      <c r="HR14" s="369"/>
      <c r="HS14" s="369"/>
      <c r="HT14" s="369"/>
      <c r="HU14" s="369"/>
      <c r="HV14" s="369"/>
      <c r="HW14" s="369"/>
      <c r="HX14" s="369"/>
      <c r="HY14" s="369"/>
      <c r="HZ14" s="369"/>
      <c r="IA14" s="369"/>
      <c r="IB14" s="369"/>
      <c r="IC14" s="369"/>
    </row>
    <row r="15" spans="1:237" s="370" customFormat="1" ht="111.75" customHeight="1" x14ac:dyDescent="0.2">
      <c r="A15" s="354">
        <f t="shared" si="0"/>
        <v>9</v>
      </c>
      <c r="B15" s="355" t="s">
        <v>89</v>
      </c>
      <c r="C15" s="356" t="s">
        <v>16</v>
      </c>
      <c r="D15" s="357" t="s">
        <v>210</v>
      </c>
      <c r="E15" s="358">
        <v>3120210</v>
      </c>
      <c r="F15" s="359" t="s">
        <v>31</v>
      </c>
      <c r="G15" s="360" t="s">
        <v>591</v>
      </c>
      <c r="H15" s="316" t="s">
        <v>33</v>
      </c>
      <c r="I15" s="338">
        <v>43000000</v>
      </c>
      <c r="J15" s="338">
        <v>40120000</v>
      </c>
      <c r="K15" s="361">
        <v>42489</v>
      </c>
      <c r="L15" s="347">
        <v>42535</v>
      </c>
      <c r="M15" s="347">
        <v>42550</v>
      </c>
      <c r="N15" s="362">
        <v>60</v>
      </c>
      <c r="O15" s="347">
        <v>42610</v>
      </c>
      <c r="P15" s="363" t="s">
        <v>34</v>
      </c>
      <c r="Q15" s="364" t="s">
        <v>551</v>
      </c>
      <c r="R15" s="365" t="s">
        <v>35</v>
      </c>
      <c r="S15" s="316" t="s">
        <v>321</v>
      </c>
      <c r="T15" s="316" t="s">
        <v>815</v>
      </c>
      <c r="U15" s="316" t="s">
        <v>303</v>
      </c>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c r="DP15" s="369"/>
      <c r="DQ15" s="369"/>
      <c r="DR15" s="369"/>
      <c r="DS15" s="369"/>
      <c r="DT15" s="369"/>
      <c r="DU15" s="369"/>
      <c r="DV15" s="369"/>
      <c r="DW15" s="369"/>
      <c r="DX15" s="369"/>
      <c r="DY15" s="369"/>
      <c r="DZ15" s="369"/>
      <c r="EA15" s="369"/>
      <c r="EB15" s="369"/>
      <c r="EC15" s="369"/>
      <c r="ED15" s="369"/>
      <c r="EE15" s="369"/>
      <c r="EF15" s="369"/>
      <c r="EG15" s="369"/>
      <c r="EH15" s="369"/>
      <c r="EI15" s="369"/>
      <c r="EJ15" s="369"/>
      <c r="EK15" s="369"/>
      <c r="EL15" s="369"/>
      <c r="EM15" s="369"/>
      <c r="EN15" s="369"/>
      <c r="EO15" s="369"/>
      <c r="EP15" s="369"/>
      <c r="EQ15" s="369"/>
      <c r="ER15" s="369"/>
      <c r="ES15" s="369"/>
      <c r="ET15" s="369"/>
      <c r="EU15" s="369"/>
      <c r="EV15" s="369"/>
      <c r="EW15" s="369"/>
      <c r="EX15" s="369"/>
      <c r="EY15" s="369"/>
      <c r="EZ15" s="369"/>
      <c r="FA15" s="369"/>
      <c r="FB15" s="369"/>
      <c r="FC15" s="369"/>
      <c r="FD15" s="369"/>
      <c r="FE15" s="369"/>
      <c r="FF15" s="369"/>
      <c r="FG15" s="369"/>
      <c r="FH15" s="369"/>
      <c r="FI15" s="369"/>
      <c r="FJ15" s="369"/>
      <c r="FK15" s="369"/>
      <c r="FL15" s="369"/>
      <c r="FM15" s="369"/>
      <c r="FN15" s="369"/>
      <c r="FO15" s="369"/>
      <c r="FP15" s="369"/>
      <c r="FQ15" s="369"/>
      <c r="FR15" s="369"/>
      <c r="FS15" s="369"/>
      <c r="FT15" s="369"/>
      <c r="FU15" s="369"/>
      <c r="FV15" s="369"/>
      <c r="FW15" s="369"/>
      <c r="FX15" s="369"/>
      <c r="FY15" s="369"/>
      <c r="FZ15" s="369"/>
      <c r="GA15" s="369"/>
      <c r="GB15" s="369"/>
      <c r="GC15" s="369"/>
      <c r="GD15" s="369"/>
      <c r="GE15" s="369"/>
      <c r="GF15" s="369"/>
      <c r="GG15" s="369"/>
      <c r="GH15" s="369"/>
      <c r="GI15" s="369"/>
      <c r="GJ15" s="369"/>
      <c r="GK15" s="369"/>
      <c r="GL15" s="369"/>
      <c r="GM15" s="369"/>
      <c r="GN15" s="369"/>
      <c r="GO15" s="369"/>
      <c r="GP15" s="369"/>
      <c r="GQ15" s="369"/>
      <c r="GR15" s="369"/>
      <c r="GS15" s="369"/>
      <c r="GT15" s="369"/>
      <c r="GU15" s="369"/>
      <c r="GV15" s="369"/>
      <c r="GW15" s="369"/>
      <c r="GX15" s="369"/>
      <c r="GY15" s="369"/>
      <c r="GZ15" s="369"/>
      <c r="HA15" s="369"/>
      <c r="HB15" s="369"/>
      <c r="HC15" s="369"/>
      <c r="HD15" s="369"/>
      <c r="HE15" s="369"/>
      <c r="HF15" s="369"/>
      <c r="HG15" s="369"/>
      <c r="HH15" s="369"/>
      <c r="HI15" s="369"/>
      <c r="HJ15" s="369"/>
      <c r="HK15" s="369"/>
      <c r="HL15" s="369"/>
      <c r="HM15" s="369"/>
      <c r="HN15" s="369"/>
      <c r="HO15" s="369"/>
      <c r="HP15" s="369"/>
      <c r="HQ15" s="369"/>
      <c r="HR15" s="369"/>
      <c r="HS15" s="369"/>
      <c r="HT15" s="369"/>
      <c r="HU15" s="369"/>
      <c r="HV15" s="369"/>
      <c r="HW15" s="369"/>
      <c r="HX15" s="369"/>
      <c r="HY15" s="369"/>
      <c r="HZ15" s="369"/>
      <c r="IA15" s="369"/>
      <c r="IB15" s="369"/>
      <c r="IC15" s="369"/>
    </row>
    <row r="16" spans="1:237" s="370" customFormat="1" ht="136.5" customHeight="1" x14ac:dyDescent="0.2">
      <c r="A16" s="354">
        <f t="shared" si="0"/>
        <v>10</v>
      </c>
      <c r="B16" s="355" t="s">
        <v>89</v>
      </c>
      <c r="C16" s="356" t="s">
        <v>16</v>
      </c>
      <c r="D16" s="357" t="s">
        <v>210</v>
      </c>
      <c r="E16" s="358">
        <v>3120210</v>
      </c>
      <c r="F16" s="359" t="s">
        <v>31</v>
      </c>
      <c r="G16" s="360" t="s">
        <v>32</v>
      </c>
      <c r="H16" s="316" t="s">
        <v>33</v>
      </c>
      <c r="I16" s="338">
        <v>25000000</v>
      </c>
      <c r="J16" s="338"/>
      <c r="K16" s="361">
        <v>42513</v>
      </c>
      <c r="L16" s="347">
        <v>42574</v>
      </c>
      <c r="M16" s="347">
        <v>42579</v>
      </c>
      <c r="N16" s="362">
        <v>60</v>
      </c>
      <c r="O16" s="347">
        <f>+M16+N16</f>
        <v>42639</v>
      </c>
      <c r="P16" s="363" t="s">
        <v>36</v>
      </c>
      <c r="Q16" s="364" t="s">
        <v>269</v>
      </c>
      <c r="R16" s="365" t="s">
        <v>37</v>
      </c>
      <c r="S16" s="316" t="s">
        <v>321</v>
      </c>
      <c r="T16" s="316" t="s">
        <v>749</v>
      </c>
      <c r="U16" s="316" t="s">
        <v>296</v>
      </c>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369"/>
      <c r="DG16" s="369"/>
      <c r="DH16" s="369"/>
      <c r="DI16" s="369"/>
      <c r="DJ16" s="369"/>
      <c r="DK16" s="369"/>
      <c r="DL16" s="369"/>
      <c r="DM16" s="369"/>
      <c r="DN16" s="369"/>
      <c r="DO16" s="369"/>
      <c r="DP16" s="369"/>
      <c r="DQ16" s="369"/>
      <c r="DR16" s="369"/>
      <c r="DS16" s="369"/>
      <c r="DT16" s="369"/>
      <c r="DU16" s="369"/>
      <c r="DV16" s="369"/>
      <c r="DW16" s="369"/>
      <c r="DX16" s="369"/>
      <c r="DY16" s="369"/>
      <c r="DZ16" s="369"/>
      <c r="EA16" s="369"/>
      <c r="EB16" s="369"/>
      <c r="EC16" s="369"/>
      <c r="ED16" s="369"/>
      <c r="EE16" s="369"/>
      <c r="EF16" s="369"/>
      <c r="EG16" s="369"/>
      <c r="EH16" s="369"/>
      <c r="EI16" s="369"/>
      <c r="EJ16" s="369"/>
      <c r="EK16" s="369"/>
      <c r="EL16" s="369"/>
      <c r="EM16" s="369"/>
      <c r="EN16" s="369"/>
      <c r="EO16" s="369"/>
      <c r="EP16" s="369"/>
      <c r="EQ16" s="369"/>
      <c r="ER16" s="369"/>
      <c r="ES16" s="369"/>
      <c r="ET16" s="369"/>
      <c r="EU16" s="369"/>
      <c r="EV16" s="369"/>
      <c r="EW16" s="369"/>
      <c r="EX16" s="369"/>
      <c r="EY16" s="369"/>
      <c r="EZ16" s="369"/>
      <c r="FA16" s="369"/>
      <c r="FB16" s="369"/>
      <c r="FC16" s="369"/>
      <c r="FD16" s="369"/>
      <c r="FE16" s="369"/>
      <c r="FF16" s="369"/>
      <c r="FG16" s="369"/>
      <c r="FH16" s="369"/>
      <c r="FI16" s="369"/>
      <c r="FJ16" s="369"/>
      <c r="FK16" s="369"/>
      <c r="FL16" s="369"/>
      <c r="FM16" s="369"/>
      <c r="FN16" s="369"/>
      <c r="FO16" s="369"/>
      <c r="FP16" s="369"/>
      <c r="FQ16" s="369"/>
      <c r="FR16" s="369"/>
      <c r="FS16" s="369"/>
      <c r="FT16" s="369"/>
      <c r="FU16" s="369"/>
      <c r="FV16" s="369"/>
      <c r="FW16" s="369"/>
      <c r="FX16" s="369"/>
      <c r="FY16" s="369"/>
      <c r="FZ16" s="369"/>
      <c r="GA16" s="369"/>
      <c r="GB16" s="369"/>
      <c r="GC16" s="369"/>
      <c r="GD16" s="369"/>
      <c r="GE16" s="369"/>
      <c r="GF16" s="369"/>
      <c r="GG16" s="369"/>
      <c r="GH16" s="369"/>
      <c r="GI16" s="369"/>
      <c r="GJ16" s="369"/>
      <c r="GK16" s="369"/>
      <c r="GL16" s="369"/>
      <c r="GM16" s="369"/>
      <c r="GN16" s="369"/>
      <c r="GO16" s="369"/>
      <c r="GP16" s="369"/>
      <c r="GQ16" s="369"/>
      <c r="GR16" s="369"/>
      <c r="GS16" s="369"/>
      <c r="GT16" s="369"/>
      <c r="GU16" s="369"/>
      <c r="GV16" s="369"/>
      <c r="GW16" s="369"/>
      <c r="GX16" s="369"/>
      <c r="GY16" s="369"/>
      <c r="GZ16" s="369"/>
      <c r="HA16" s="369"/>
      <c r="HB16" s="369"/>
      <c r="HC16" s="369"/>
      <c r="HD16" s="369"/>
      <c r="HE16" s="369"/>
      <c r="HF16" s="369"/>
      <c r="HG16" s="369"/>
      <c r="HH16" s="369"/>
      <c r="HI16" s="369"/>
      <c r="HJ16" s="369"/>
      <c r="HK16" s="369"/>
      <c r="HL16" s="369"/>
      <c r="HM16" s="369"/>
      <c r="HN16" s="369"/>
      <c r="HO16" s="369"/>
      <c r="HP16" s="369"/>
      <c r="HQ16" s="369"/>
      <c r="HR16" s="369"/>
      <c r="HS16" s="369"/>
      <c r="HT16" s="369"/>
      <c r="HU16" s="369"/>
      <c r="HV16" s="369"/>
      <c r="HW16" s="369"/>
      <c r="HX16" s="369"/>
      <c r="HY16" s="369"/>
      <c r="HZ16" s="369"/>
      <c r="IA16" s="369"/>
      <c r="IB16" s="369"/>
      <c r="IC16" s="369"/>
    </row>
    <row r="17" spans="1:237" s="370" customFormat="1" ht="124.5" customHeight="1" x14ac:dyDescent="0.2">
      <c r="A17" s="354">
        <f t="shared" si="0"/>
        <v>11</v>
      </c>
      <c r="B17" s="355" t="s">
        <v>89</v>
      </c>
      <c r="C17" s="356" t="s">
        <v>16</v>
      </c>
      <c r="D17" s="357" t="s">
        <v>210</v>
      </c>
      <c r="E17" s="358">
        <v>3120210</v>
      </c>
      <c r="F17" s="359" t="s">
        <v>31</v>
      </c>
      <c r="G17" s="360" t="s">
        <v>81</v>
      </c>
      <c r="H17" s="316" t="s">
        <v>33</v>
      </c>
      <c r="I17" s="338">
        <v>31000000</v>
      </c>
      <c r="J17" s="338"/>
      <c r="K17" s="361">
        <v>42522</v>
      </c>
      <c r="L17" s="347">
        <f>K17+30</f>
        <v>42552</v>
      </c>
      <c r="M17" s="347">
        <f>L17+5</f>
        <v>42557</v>
      </c>
      <c r="N17" s="362">
        <v>180</v>
      </c>
      <c r="O17" s="347">
        <f t="shared" ref="O17:O19" si="1">M17+N17</f>
        <v>42737</v>
      </c>
      <c r="P17" s="363" t="s">
        <v>38</v>
      </c>
      <c r="Q17" s="364" t="s">
        <v>39</v>
      </c>
      <c r="R17" s="365" t="s">
        <v>40</v>
      </c>
      <c r="S17" s="366" t="s">
        <v>321</v>
      </c>
      <c r="T17" s="479"/>
      <c r="U17" s="480"/>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c r="DP17" s="369"/>
      <c r="DQ17" s="369"/>
      <c r="DR17" s="369"/>
      <c r="DS17" s="369"/>
      <c r="DT17" s="369"/>
      <c r="DU17" s="369"/>
      <c r="DV17" s="369"/>
      <c r="DW17" s="369"/>
      <c r="DX17" s="369"/>
      <c r="DY17" s="369"/>
      <c r="DZ17" s="369"/>
      <c r="EA17" s="369"/>
      <c r="EB17" s="369"/>
      <c r="EC17" s="369"/>
      <c r="ED17" s="369"/>
      <c r="EE17" s="369"/>
      <c r="EF17" s="369"/>
      <c r="EG17" s="369"/>
      <c r="EH17" s="369"/>
      <c r="EI17" s="369"/>
      <c r="EJ17" s="369"/>
      <c r="EK17" s="369"/>
      <c r="EL17" s="369"/>
      <c r="EM17" s="369"/>
      <c r="EN17" s="369"/>
      <c r="EO17" s="369"/>
      <c r="EP17" s="369"/>
      <c r="EQ17" s="369"/>
      <c r="ER17" s="369"/>
      <c r="ES17" s="369"/>
      <c r="ET17" s="369"/>
      <c r="EU17" s="369"/>
      <c r="EV17" s="369"/>
      <c r="EW17" s="369"/>
      <c r="EX17" s="369"/>
      <c r="EY17" s="369"/>
      <c r="EZ17" s="369"/>
      <c r="FA17" s="369"/>
      <c r="FB17" s="369"/>
      <c r="FC17" s="369"/>
      <c r="FD17" s="369"/>
      <c r="FE17" s="369"/>
      <c r="FF17" s="369"/>
      <c r="FG17" s="369"/>
      <c r="FH17" s="369"/>
      <c r="FI17" s="369"/>
      <c r="FJ17" s="369"/>
      <c r="FK17" s="369"/>
      <c r="FL17" s="369"/>
      <c r="FM17" s="369"/>
      <c r="FN17" s="369"/>
      <c r="FO17" s="369"/>
      <c r="FP17" s="369"/>
      <c r="FQ17" s="369"/>
      <c r="FR17" s="369"/>
      <c r="FS17" s="369"/>
      <c r="FT17" s="369"/>
      <c r="FU17" s="369"/>
      <c r="FV17" s="369"/>
      <c r="FW17" s="369"/>
      <c r="FX17" s="369"/>
      <c r="FY17" s="369"/>
      <c r="FZ17" s="369"/>
      <c r="GA17" s="369"/>
      <c r="GB17" s="369"/>
      <c r="GC17" s="369"/>
      <c r="GD17" s="369"/>
      <c r="GE17" s="369"/>
      <c r="GF17" s="369"/>
      <c r="GG17" s="369"/>
      <c r="GH17" s="369"/>
      <c r="GI17" s="369"/>
      <c r="GJ17" s="369"/>
      <c r="GK17" s="369"/>
      <c r="GL17" s="369"/>
      <c r="GM17" s="369"/>
      <c r="GN17" s="369"/>
      <c r="GO17" s="369"/>
      <c r="GP17" s="369"/>
      <c r="GQ17" s="369"/>
      <c r="GR17" s="369"/>
      <c r="GS17" s="369"/>
      <c r="GT17" s="369"/>
      <c r="GU17" s="369"/>
      <c r="GV17" s="369"/>
      <c r="GW17" s="369"/>
      <c r="GX17" s="369"/>
      <c r="GY17" s="369"/>
      <c r="GZ17" s="369"/>
      <c r="HA17" s="369"/>
      <c r="HB17" s="369"/>
      <c r="HC17" s="369"/>
      <c r="HD17" s="369"/>
      <c r="HE17" s="369"/>
      <c r="HF17" s="369"/>
      <c r="HG17" s="369"/>
      <c r="HH17" s="369"/>
      <c r="HI17" s="369"/>
      <c r="HJ17" s="369"/>
      <c r="HK17" s="369"/>
      <c r="HL17" s="369"/>
      <c r="HM17" s="369"/>
      <c r="HN17" s="369"/>
      <c r="HO17" s="369"/>
      <c r="HP17" s="369"/>
      <c r="HQ17" s="369"/>
      <c r="HR17" s="369"/>
      <c r="HS17" s="369"/>
      <c r="HT17" s="369"/>
      <c r="HU17" s="369"/>
      <c r="HV17" s="369"/>
      <c r="HW17" s="369"/>
      <c r="HX17" s="369"/>
      <c r="HY17" s="369"/>
      <c r="HZ17" s="369"/>
      <c r="IA17" s="369"/>
      <c r="IB17" s="369"/>
      <c r="IC17" s="369"/>
    </row>
    <row r="18" spans="1:237" s="370" customFormat="1" ht="100.5" customHeight="1" x14ac:dyDescent="0.2">
      <c r="A18" s="354">
        <f t="shared" si="0"/>
        <v>12</v>
      </c>
      <c r="B18" s="355" t="s">
        <v>89</v>
      </c>
      <c r="C18" s="356" t="s">
        <v>16</v>
      </c>
      <c r="D18" s="357" t="s">
        <v>210</v>
      </c>
      <c r="E18" s="358">
        <v>3120210</v>
      </c>
      <c r="F18" s="359" t="s">
        <v>31</v>
      </c>
      <c r="G18" s="360" t="s">
        <v>81</v>
      </c>
      <c r="H18" s="316" t="s">
        <v>33</v>
      </c>
      <c r="I18" s="338">
        <v>7000000</v>
      </c>
      <c r="J18" s="338"/>
      <c r="K18" s="361">
        <v>42522</v>
      </c>
      <c r="L18" s="347">
        <f>K18+30</f>
        <v>42552</v>
      </c>
      <c r="M18" s="347">
        <f>L18+5</f>
        <v>42557</v>
      </c>
      <c r="N18" s="362">
        <v>150</v>
      </c>
      <c r="O18" s="347">
        <f t="shared" si="1"/>
        <v>42707</v>
      </c>
      <c r="P18" s="363" t="s">
        <v>41</v>
      </c>
      <c r="Q18" s="364" t="s">
        <v>42</v>
      </c>
      <c r="R18" s="365" t="s">
        <v>43</v>
      </c>
      <c r="S18" s="366" t="s">
        <v>321</v>
      </c>
      <c r="T18" s="479"/>
      <c r="U18" s="480"/>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369"/>
      <c r="DG18" s="369"/>
      <c r="DH18" s="369"/>
      <c r="DI18" s="369"/>
      <c r="DJ18" s="369"/>
      <c r="DK18" s="369"/>
      <c r="DL18" s="369"/>
      <c r="DM18" s="369"/>
      <c r="DN18" s="369"/>
      <c r="DO18" s="369"/>
      <c r="DP18" s="369"/>
      <c r="DQ18" s="369"/>
      <c r="DR18" s="369"/>
      <c r="DS18" s="369"/>
      <c r="DT18" s="369"/>
      <c r="DU18" s="369"/>
      <c r="DV18" s="369"/>
      <c r="DW18" s="369"/>
      <c r="DX18" s="369"/>
      <c r="DY18" s="369"/>
      <c r="DZ18" s="369"/>
      <c r="EA18" s="369"/>
      <c r="EB18" s="369"/>
      <c r="EC18" s="369"/>
      <c r="ED18" s="369"/>
      <c r="EE18" s="369"/>
      <c r="EF18" s="369"/>
      <c r="EG18" s="369"/>
      <c r="EH18" s="369"/>
      <c r="EI18" s="369"/>
      <c r="EJ18" s="369"/>
      <c r="EK18" s="369"/>
      <c r="EL18" s="369"/>
      <c r="EM18" s="369"/>
      <c r="EN18" s="369"/>
      <c r="EO18" s="369"/>
      <c r="EP18" s="369"/>
      <c r="EQ18" s="369"/>
      <c r="ER18" s="369"/>
      <c r="ES18" s="369"/>
      <c r="ET18" s="369"/>
      <c r="EU18" s="369"/>
      <c r="EV18" s="369"/>
      <c r="EW18" s="369"/>
      <c r="EX18" s="369"/>
      <c r="EY18" s="369"/>
      <c r="EZ18" s="369"/>
      <c r="FA18" s="369"/>
      <c r="FB18" s="369"/>
      <c r="FC18" s="369"/>
      <c r="FD18" s="369"/>
      <c r="FE18" s="369"/>
      <c r="FF18" s="369"/>
      <c r="FG18" s="369"/>
      <c r="FH18" s="369"/>
      <c r="FI18" s="369"/>
      <c r="FJ18" s="369"/>
      <c r="FK18" s="369"/>
      <c r="FL18" s="369"/>
      <c r="FM18" s="369"/>
      <c r="FN18" s="369"/>
      <c r="FO18" s="369"/>
      <c r="FP18" s="369"/>
      <c r="FQ18" s="369"/>
      <c r="FR18" s="369"/>
      <c r="FS18" s="369"/>
      <c r="FT18" s="369"/>
      <c r="FU18" s="369"/>
      <c r="FV18" s="369"/>
      <c r="FW18" s="369"/>
      <c r="FX18" s="369"/>
      <c r="FY18" s="369"/>
      <c r="FZ18" s="369"/>
      <c r="GA18" s="369"/>
      <c r="GB18" s="369"/>
      <c r="GC18" s="369"/>
      <c r="GD18" s="369"/>
      <c r="GE18" s="369"/>
      <c r="GF18" s="369"/>
      <c r="GG18" s="369"/>
      <c r="GH18" s="369"/>
      <c r="GI18" s="369"/>
      <c r="GJ18" s="369"/>
      <c r="GK18" s="369"/>
      <c r="GL18" s="369"/>
      <c r="GM18" s="369"/>
      <c r="GN18" s="369"/>
      <c r="GO18" s="369"/>
      <c r="GP18" s="369"/>
      <c r="GQ18" s="369"/>
      <c r="GR18" s="369"/>
      <c r="GS18" s="369"/>
      <c r="GT18" s="369"/>
      <c r="GU18" s="369"/>
      <c r="GV18" s="369"/>
      <c r="GW18" s="369"/>
      <c r="GX18" s="369"/>
      <c r="GY18" s="369"/>
      <c r="GZ18" s="369"/>
      <c r="HA18" s="369"/>
      <c r="HB18" s="369"/>
      <c r="HC18" s="369"/>
      <c r="HD18" s="369"/>
      <c r="HE18" s="369"/>
      <c r="HF18" s="369"/>
      <c r="HG18" s="369"/>
      <c r="HH18" s="369"/>
      <c r="HI18" s="369"/>
      <c r="HJ18" s="369"/>
      <c r="HK18" s="369"/>
      <c r="HL18" s="369"/>
      <c r="HM18" s="369"/>
      <c r="HN18" s="369"/>
      <c r="HO18" s="369"/>
      <c r="HP18" s="369"/>
      <c r="HQ18" s="369"/>
      <c r="HR18" s="369"/>
      <c r="HS18" s="369"/>
      <c r="HT18" s="369"/>
      <c r="HU18" s="369"/>
      <c r="HV18" s="369"/>
      <c r="HW18" s="369"/>
      <c r="HX18" s="369"/>
      <c r="HY18" s="369"/>
      <c r="HZ18" s="369"/>
      <c r="IA18" s="369"/>
      <c r="IB18" s="369"/>
      <c r="IC18" s="369"/>
    </row>
    <row r="19" spans="1:237" s="370" customFormat="1" ht="105.75" customHeight="1" x14ac:dyDescent="0.2">
      <c r="A19" s="354">
        <f t="shared" si="0"/>
        <v>13</v>
      </c>
      <c r="B19" s="355" t="s">
        <v>89</v>
      </c>
      <c r="C19" s="356" t="s">
        <v>16</v>
      </c>
      <c r="D19" s="357" t="s">
        <v>210</v>
      </c>
      <c r="E19" s="358">
        <v>3120210</v>
      </c>
      <c r="F19" s="359" t="s">
        <v>31</v>
      </c>
      <c r="G19" s="360" t="s">
        <v>81</v>
      </c>
      <c r="H19" s="316" t="s">
        <v>33</v>
      </c>
      <c r="I19" s="338">
        <v>7000000</v>
      </c>
      <c r="J19" s="338"/>
      <c r="K19" s="361">
        <v>42522</v>
      </c>
      <c r="L19" s="347">
        <f>K19+30</f>
        <v>42552</v>
      </c>
      <c r="M19" s="347">
        <f>L19+5</f>
        <v>42557</v>
      </c>
      <c r="N19" s="362">
        <v>150</v>
      </c>
      <c r="O19" s="347">
        <f t="shared" si="1"/>
        <v>42707</v>
      </c>
      <c r="P19" s="363" t="s">
        <v>44</v>
      </c>
      <c r="Q19" s="364" t="s">
        <v>45</v>
      </c>
      <c r="R19" s="365" t="s">
        <v>587</v>
      </c>
      <c r="S19" s="366" t="s">
        <v>321</v>
      </c>
      <c r="T19" s="479"/>
      <c r="U19" s="480"/>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69"/>
      <c r="CM19" s="369"/>
      <c r="CN19" s="369"/>
      <c r="CO19" s="369"/>
      <c r="CP19" s="369"/>
      <c r="CQ19" s="369"/>
      <c r="CR19" s="369"/>
      <c r="CS19" s="369"/>
      <c r="CT19" s="369"/>
      <c r="CU19" s="369"/>
      <c r="CV19" s="369"/>
      <c r="CW19" s="369"/>
      <c r="CX19" s="369"/>
      <c r="CY19" s="369"/>
      <c r="CZ19" s="369"/>
      <c r="DA19" s="369"/>
      <c r="DB19" s="369"/>
      <c r="DC19" s="369"/>
      <c r="DD19" s="369"/>
      <c r="DE19" s="369"/>
      <c r="DF19" s="369"/>
      <c r="DG19" s="369"/>
      <c r="DH19" s="369"/>
      <c r="DI19" s="369"/>
      <c r="DJ19" s="369"/>
      <c r="DK19" s="369"/>
      <c r="DL19" s="369"/>
      <c r="DM19" s="369"/>
      <c r="DN19" s="369"/>
      <c r="DO19" s="369"/>
      <c r="DP19" s="369"/>
      <c r="DQ19" s="369"/>
      <c r="DR19" s="369"/>
      <c r="DS19" s="369"/>
      <c r="DT19" s="369"/>
      <c r="DU19" s="369"/>
      <c r="DV19" s="369"/>
      <c r="DW19" s="369"/>
      <c r="DX19" s="369"/>
      <c r="DY19" s="369"/>
      <c r="DZ19" s="369"/>
      <c r="EA19" s="369"/>
      <c r="EB19" s="369"/>
      <c r="EC19" s="369"/>
      <c r="ED19" s="369"/>
      <c r="EE19" s="369"/>
      <c r="EF19" s="369"/>
      <c r="EG19" s="369"/>
      <c r="EH19" s="369"/>
      <c r="EI19" s="369"/>
      <c r="EJ19" s="369"/>
      <c r="EK19" s="369"/>
      <c r="EL19" s="369"/>
      <c r="EM19" s="369"/>
      <c r="EN19" s="369"/>
      <c r="EO19" s="369"/>
      <c r="EP19" s="369"/>
      <c r="EQ19" s="369"/>
      <c r="ER19" s="369"/>
      <c r="ES19" s="369"/>
      <c r="ET19" s="369"/>
      <c r="EU19" s="369"/>
      <c r="EV19" s="369"/>
      <c r="EW19" s="369"/>
      <c r="EX19" s="369"/>
      <c r="EY19" s="369"/>
      <c r="EZ19" s="369"/>
      <c r="FA19" s="369"/>
      <c r="FB19" s="369"/>
      <c r="FC19" s="369"/>
      <c r="FD19" s="369"/>
      <c r="FE19" s="369"/>
      <c r="FF19" s="369"/>
      <c r="FG19" s="369"/>
      <c r="FH19" s="369"/>
      <c r="FI19" s="369"/>
      <c r="FJ19" s="369"/>
      <c r="FK19" s="369"/>
      <c r="FL19" s="369"/>
      <c r="FM19" s="369"/>
      <c r="FN19" s="369"/>
      <c r="FO19" s="369"/>
      <c r="FP19" s="369"/>
      <c r="FQ19" s="369"/>
      <c r="FR19" s="369"/>
      <c r="FS19" s="369"/>
      <c r="FT19" s="369"/>
      <c r="FU19" s="369"/>
      <c r="FV19" s="369"/>
      <c r="FW19" s="369"/>
      <c r="FX19" s="369"/>
      <c r="FY19" s="369"/>
      <c r="FZ19" s="369"/>
      <c r="GA19" s="369"/>
      <c r="GB19" s="369"/>
      <c r="GC19" s="369"/>
      <c r="GD19" s="369"/>
      <c r="GE19" s="369"/>
      <c r="GF19" s="369"/>
      <c r="GG19" s="369"/>
      <c r="GH19" s="369"/>
      <c r="GI19" s="369"/>
      <c r="GJ19" s="369"/>
      <c r="GK19" s="369"/>
      <c r="GL19" s="369"/>
      <c r="GM19" s="369"/>
      <c r="GN19" s="369"/>
      <c r="GO19" s="369"/>
      <c r="GP19" s="369"/>
      <c r="GQ19" s="369"/>
      <c r="GR19" s="369"/>
      <c r="GS19" s="369"/>
      <c r="GT19" s="369"/>
      <c r="GU19" s="369"/>
      <c r="GV19" s="369"/>
      <c r="GW19" s="369"/>
      <c r="GX19" s="369"/>
      <c r="GY19" s="369"/>
      <c r="GZ19" s="369"/>
      <c r="HA19" s="369"/>
      <c r="HB19" s="369"/>
      <c r="HC19" s="369"/>
      <c r="HD19" s="369"/>
      <c r="HE19" s="369"/>
      <c r="HF19" s="369"/>
      <c r="HG19" s="369"/>
      <c r="HH19" s="369"/>
      <c r="HI19" s="369"/>
      <c r="HJ19" s="369"/>
      <c r="HK19" s="369"/>
      <c r="HL19" s="369"/>
      <c r="HM19" s="369"/>
      <c r="HN19" s="369"/>
      <c r="HO19" s="369"/>
      <c r="HP19" s="369"/>
      <c r="HQ19" s="369"/>
      <c r="HR19" s="369"/>
      <c r="HS19" s="369"/>
      <c r="HT19" s="369"/>
      <c r="HU19" s="369"/>
      <c r="HV19" s="369"/>
      <c r="HW19" s="369"/>
      <c r="HX19" s="369"/>
      <c r="HY19" s="369"/>
      <c r="HZ19" s="369"/>
      <c r="IA19" s="369"/>
      <c r="IB19" s="369"/>
      <c r="IC19" s="369"/>
    </row>
    <row r="20" spans="1:237" s="370" customFormat="1" ht="57" customHeight="1" x14ac:dyDescent="0.2">
      <c r="A20" s="354">
        <f t="shared" si="0"/>
        <v>14</v>
      </c>
      <c r="B20" s="355" t="s">
        <v>89</v>
      </c>
      <c r="C20" s="356" t="s">
        <v>16</v>
      </c>
      <c r="D20" s="357" t="s">
        <v>210</v>
      </c>
      <c r="E20" s="358">
        <v>3120210</v>
      </c>
      <c r="F20" s="359" t="s">
        <v>31</v>
      </c>
      <c r="G20" s="360" t="s">
        <v>32</v>
      </c>
      <c r="H20" s="316" t="s">
        <v>33</v>
      </c>
      <c r="I20" s="338">
        <v>50000000</v>
      </c>
      <c r="J20" s="338"/>
      <c r="K20" s="361">
        <v>42566</v>
      </c>
      <c r="L20" s="347">
        <v>42618</v>
      </c>
      <c r="M20" s="347">
        <f>+L20+5</f>
        <v>42623</v>
      </c>
      <c r="N20" s="362">
        <v>8</v>
      </c>
      <c r="O20" s="347">
        <f>+M20+N20</f>
        <v>42631</v>
      </c>
      <c r="P20" s="363" t="s">
        <v>46</v>
      </c>
      <c r="Q20" s="364" t="s">
        <v>47</v>
      </c>
      <c r="R20" s="365" t="s">
        <v>48</v>
      </c>
      <c r="S20" s="366" t="s">
        <v>321</v>
      </c>
      <c r="T20" s="479"/>
      <c r="U20" s="480"/>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c r="CE20" s="369"/>
      <c r="CF20" s="369"/>
      <c r="CG20" s="369"/>
      <c r="CH20" s="369"/>
      <c r="CI20" s="369"/>
      <c r="CJ20" s="369"/>
      <c r="CK20" s="369"/>
      <c r="CL20" s="369"/>
      <c r="CM20" s="369"/>
      <c r="CN20" s="369"/>
      <c r="CO20" s="369"/>
      <c r="CP20" s="369"/>
      <c r="CQ20" s="369"/>
      <c r="CR20" s="369"/>
      <c r="CS20" s="369"/>
      <c r="CT20" s="369"/>
      <c r="CU20" s="369"/>
      <c r="CV20" s="369"/>
      <c r="CW20" s="369"/>
      <c r="CX20" s="369"/>
      <c r="CY20" s="369"/>
      <c r="CZ20" s="369"/>
      <c r="DA20" s="369"/>
      <c r="DB20" s="369"/>
      <c r="DC20" s="369"/>
      <c r="DD20" s="369"/>
      <c r="DE20" s="369"/>
      <c r="DF20" s="369"/>
      <c r="DG20" s="369"/>
      <c r="DH20" s="369"/>
      <c r="DI20" s="369"/>
      <c r="DJ20" s="369"/>
      <c r="DK20" s="369"/>
      <c r="DL20" s="369"/>
      <c r="DM20" s="369"/>
      <c r="DN20" s="369"/>
      <c r="DO20" s="369"/>
      <c r="DP20" s="369"/>
      <c r="DQ20" s="369"/>
      <c r="DR20" s="369"/>
      <c r="DS20" s="369"/>
      <c r="DT20" s="369"/>
      <c r="DU20" s="369"/>
      <c r="DV20" s="369"/>
      <c r="DW20" s="369"/>
      <c r="DX20" s="369"/>
      <c r="DY20" s="369"/>
      <c r="DZ20" s="369"/>
      <c r="EA20" s="369"/>
      <c r="EB20" s="369"/>
      <c r="EC20" s="369"/>
      <c r="ED20" s="369"/>
      <c r="EE20" s="369"/>
      <c r="EF20" s="369"/>
      <c r="EG20" s="369"/>
      <c r="EH20" s="369"/>
      <c r="EI20" s="369"/>
      <c r="EJ20" s="369"/>
      <c r="EK20" s="369"/>
      <c r="EL20" s="369"/>
      <c r="EM20" s="369"/>
      <c r="EN20" s="369"/>
      <c r="EO20" s="369"/>
      <c r="EP20" s="369"/>
      <c r="EQ20" s="369"/>
      <c r="ER20" s="369"/>
      <c r="ES20" s="369"/>
      <c r="ET20" s="369"/>
      <c r="EU20" s="369"/>
      <c r="EV20" s="369"/>
      <c r="EW20" s="369"/>
      <c r="EX20" s="369"/>
      <c r="EY20" s="369"/>
      <c r="EZ20" s="369"/>
      <c r="FA20" s="369"/>
      <c r="FB20" s="369"/>
      <c r="FC20" s="369"/>
      <c r="FD20" s="369"/>
      <c r="FE20" s="369"/>
      <c r="FF20" s="369"/>
      <c r="FG20" s="369"/>
      <c r="FH20" s="369"/>
      <c r="FI20" s="369"/>
      <c r="FJ20" s="369"/>
      <c r="FK20" s="369"/>
      <c r="FL20" s="369"/>
      <c r="FM20" s="369"/>
      <c r="FN20" s="369"/>
      <c r="FO20" s="369"/>
      <c r="FP20" s="369"/>
      <c r="FQ20" s="369"/>
      <c r="FR20" s="369"/>
      <c r="FS20" s="369"/>
      <c r="FT20" s="369"/>
      <c r="FU20" s="369"/>
      <c r="FV20" s="369"/>
      <c r="FW20" s="369"/>
      <c r="FX20" s="369"/>
      <c r="FY20" s="369"/>
      <c r="FZ20" s="369"/>
      <c r="GA20" s="369"/>
      <c r="GB20" s="369"/>
      <c r="GC20" s="369"/>
      <c r="GD20" s="369"/>
      <c r="GE20" s="369"/>
      <c r="GF20" s="369"/>
      <c r="GG20" s="369"/>
      <c r="GH20" s="369"/>
      <c r="GI20" s="369"/>
      <c r="GJ20" s="369"/>
      <c r="GK20" s="369"/>
      <c r="GL20" s="369"/>
      <c r="GM20" s="369"/>
      <c r="GN20" s="369"/>
      <c r="GO20" s="369"/>
      <c r="GP20" s="369"/>
      <c r="GQ20" s="369"/>
      <c r="GR20" s="369"/>
      <c r="GS20" s="369"/>
      <c r="GT20" s="369"/>
      <c r="GU20" s="369"/>
      <c r="GV20" s="369"/>
      <c r="GW20" s="369"/>
      <c r="GX20" s="369"/>
      <c r="GY20" s="369"/>
      <c r="GZ20" s="369"/>
      <c r="HA20" s="369"/>
      <c r="HB20" s="369"/>
      <c r="HC20" s="369"/>
      <c r="HD20" s="369"/>
      <c r="HE20" s="369"/>
      <c r="HF20" s="369"/>
      <c r="HG20" s="369"/>
      <c r="HH20" s="369"/>
      <c r="HI20" s="369"/>
      <c r="HJ20" s="369"/>
      <c r="HK20" s="369"/>
      <c r="HL20" s="369"/>
      <c r="HM20" s="369"/>
      <c r="HN20" s="369"/>
      <c r="HO20" s="369"/>
      <c r="HP20" s="369"/>
      <c r="HQ20" s="369"/>
      <c r="HR20" s="369"/>
      <c r="HS20" s="369"/>
      <c r="HT20" s="369"/>
      <c r="HU20" s="369"/>
      <c r="HV20" s="369"/>
      <c r="HW20" s="369"/>
      <c r="HX20" s="369"/>
      <c r="HY20" s="369"/>
      <c r="HZ20" s="369"/>
      <c r="IA20" s="369"/>
      <c r="IB20" s="369"/>
      <c r="IC20" s="369"/>
    </row>
    <row r="21" spans="1:237" s="370" customFormat="1" ht="89.25" customHeight="1" x14ac:dyDescent="0.2">
      <c r="A21" s="354">
        <f t="shared" si="0"/>
        <v>15</v>
      </c>
      <c r="B21" s="355" t="s">
        <v>89</v>
      </c>
      <c r="C21" s="356" t="s">
        <v>16</v>
      </c>
      <c r="D21" s="357" t="s">
        <v>210</v>
      </c>
      <c r="E21" s="358">
        <v>3120210</v>
      </c>
      <c r="F21" s="359" t="s">
        <v>31</v>
      </c>
      <c r="G21" s="360" t="s">
        <v>32</v>
      </c>
      <c r="H21" s="316" t="s">
        <v>33</v>
      </c>
      <c r="I21" s="338">
        <v>22000000</v>
      </c>
      <c r="J21" s="338"/>
      <c r="K21" s="361">
        <v>42461</v>
      </c>
      <c r="L21" s="347">
        <v>42522</v>
      </c>
      <c r="M21" s="347">
        <v>42527</v>
      </c>
      <c r="N21" s="362">
        <v>120</v>
      </c>
      <c r="O21" s="347">
        <f>+M21+N21</f>
        <v>42647</v>
      </c>
      <c r="P21" s="363" t="s">
        <v>49</v>
      </c>
      <c r="Q21" s="364" t="s">
        <v>549</v>
      </c>
      <c r="R21" s="365" t="s">
        <v>50</v>
      </c>
      <c r="S21" s="366" t="s">
        <v>321</v>
      </c>
      <c r="T21" s="366" t="s">
        <v>550</v>
      </c>
      <c r="U21" s="368" t="s">
        <v>296</v>
      </c>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c r="BW21" s="369"/>
      <c r="BX21" s="369"/>
      <c r="BY21" s="369"/>
      <c r="BZ21" s="369"/>
      <c r="CA21" s="369"/>
      <c r="CB21" s="369"/>
      <c r="CC21" s="369"/>
      <c r="CD21" s="369"/>
      <c r="CE21" s="369"/>
      <c r="CF21" s="369"/>
      <c r="CG21" s="369"/>
      <c r="CH21" s="369"/>
      <c r="CI21" s="369"/>
      <c r="CJ21" s="369"/>
      <c r="CK21" s="369"/>
      <c r="CL21" s="369"/>
      <c r="CM21" s="369"/>
      <c r="CN21" s="369"/>
      <c r="CO21" s="369"/>
      <c r="CP21" s="369"/>
      <c r="CQ21" s="369"/>
      <c r="CR21" s="369"/>
      <c r="CS21" s="369"/>
      <c r="CT21" s="369"/>
      <c r="CU21" s="369"/>
      <c r="CV21" s="369"/>
      <c r="CW21" s="369"/>
      <c r="CX21" s="369"/>
      <c r="CY21" s="369"/>
      <c r="CZ21" s="369"/>
      <c r="DA21" s="369"/>
      <c r="DB21" s="369"/>
      <c r="DC21" s="369"/>
      <c r="DD21" s="369"/>
      <c r="DE21" s="369"/>
      <c r="DF21" s="369"/>
      <c r="DG21" s="369"/>
      <c r="DH21" s="369"/>
      <c r="DI21" s="369"/>
      <c r="DJ21" s="369"/>
      <c r="DK21" s="369"/>
      <c r="DL21" s="369"/>
      <c r="DM21" s="369"/>
      <c r="DN21" s="369"/>
      <c r="DO21" s="369"/>
      <c r="DP21" s="369"/>
      <c r="DQ21" s="369"/>
      <c r="DR21" s="369"/>
      <c r="DS21" s="369"/>
      <c r="DT21" s="369"/>
      <c r="DU21" s="369"/>
      <c r="DV21" s="369"/>
      <c r="DW21" s="369"/>
      <c r="DX21" s="369"/>
      <c r="DY21" s="369"/>
      <c r="DZ21" s="369"/>
      <c r="EA21" s="369"/>
      <c r="EB21" s="369"/>
      <c r="EC21" s="369"/>
      <c r="ED21" s="369"/>
      <c r="EE21" s="369"/>
      <c r="EF21" s="369"/>
      <c r="EG21" s="369"/>
      <c r="EH21" s="369"/>
      <c r="EI21" s="369"/>
      <c r="EJ21" s="369"/>
      <c r="EK21" s="369"/>
      <c r="EL21" s="369"/>
      <c r="EM21" s="369"/>
      <c r="EN21" s="369"/>
      <c r="EO21" s="369"/>
      <c r="EP21" s="369"/>
      <c r="EQ21" s="369"/>
      <c r="ER21" s="369"/>
      <c r="ES21" s="369"/>
      <c r="ET21" s="369"/>
      <c r="EU21" s="369"/>
      <c r="EV21" s="369"/>
      <c r="EW21" s="369"/>
      <c r="EX21" s="369"/>
      <c r="EY21" s="369"/>
      <c r="EZ21" s="369"/>
      <c r="FA21" s="369"/>
      <c r="FB21" s="369"/>
      <c r="FC21" s="369"/>
      <c r="FD21" s="369"/>
      <c r="FE21" s="369"/>
      <c r="FF21" s="369"/>
      <c r="FG21" s="369"/>
      <c r="FH21" s="369"/>
      <c r="FI21" s="369"/>
      <c r="FJ21" s="369"/>
      <c r="FK21" s="369"/>
      <c r="FL21" s="369"/>
      <c r="FM21" s="369"/>
      <c r="FN21" s="369"/>
      <c r="FO21" s="369"/>
      <c r="FP21" s="369"/>
      <c r="FQ21" s="369"/>
      <c r="FR21" s="369"/>
      <c r="FS21" s="369"/>
      <c r="FT21" s="369"/>
      <c r="FU21" s="369"/>
      <c r="FV21" s="369"/>
      <c r="FW21" s="369"/>
      <c r="FX21" s="369"/>
      <c r="FY21" s="369"/>
      <c r="FZ21" s="369"/>
      <c r="GA21" s="369"/>
      <c r="GB21" s="369"/>
      <c r="GC21" s="369"/>
      <c r="GD21" s="369"/>
      <c r="GE21" s="369"/>
      <c r="GF21" s="369"/>
      <c r="GG21" s="369"/>
      <c r="GH21" s="369"/>
      <c r="GI21" s="369"/>
      <c r="GJ21" s="369"/>
      <c r="GK21" s="369"/>
      <c r="GL21" s="369"/>
      <c r="GM21" s="369"/>
      <c r="GN21" s="369"/>
      <c r="GO21" s="369"/>
      <c r="GP21" s="369"/>
      <c r="GQ21" s="369"/>
      <c r="GR21" s="369"/>
      <c r="GS21" s="369"/>
      <c r="GT21" s="369"/>
      <c r="GU21" s="369"/>
      <c r="GV21" s="369"/>
      <c r="GW21" s="369"/>
      <c r="GX21" s="369"/>
      <c r="GY21" s="369"/>
      <c r="GZ21" s="369"/>
      <c r="HA21" s="369"/>
      <c r="HB21" s="369"/>
      <c r="HC21" s="369"/>
      <c r="HD21" s="369"/>
      <c r="HE21" s="369"/>
      <c r="HF21" s="369"/>
      <c r="HG21" s="369"/>
      <c r="HH21" s="369"/>
      <c r="HI21" s="369"/>
      <c r="HJ21" s="369"/>
      <c r="HK21" s="369"/>
      <c r="HL21" s="369"/>
      <c r="HM21" s="369"/>
      <c r="HN21" s="369"/>
      <c r="HO21" s="369"/>
      <c r="HP21" s="369"/>
      <c r="HQ21" s="369"/>
      <c r="HR21" s="369"/>
      <c r="HS21" s="369"/>
      <c r="HT21" s="369"/>
      <c r="HU21" s="369"/>
      <c r="HV21" s="369"/>
      <c r="HW21" s="369"/>
      <c r="HX21" s="369"/>
      <c r="HY21" s="369"/>
      <c r="HZ21" s="369"/>
      <c r="IA21" s="369"/>
      <c r="IB21" s="369"/>
      <c r="IC21" s="369"/>
    </row>
    <row r="22" spans="1:237" s="370" customFormat="1" ht="118.5" customHeight="1" x14ac:dyDescent="0.2">
      <c r="A22" s="354">
        <f t="shared" si="0"/>
        <v>16</v>
      </c>
      <c r="B22" s="355" t="s">
        <v>89</v>
      </c>
      <c r="C22" s="356" t="s">
        <v>16</v>
      </c>
      <c r="D22" s="357" t="s">
        <v>210</v>
      </c>
      <c r="E22" s="358" t="s">
        <v>457</v>
      </c>
      <c r="F22" s="359" t="s">
        <v>31</v>
      </c>
      <c r="G22" s="360" t="s">
        <v>216</v>
      </c>
      <c r="H22" s="316" t="s">
        <v>33</v>
      </c>
      <c r="I22" s="340">
        <v>151999793</v>
      </c>
      <c r="J22" s="340">
        <v>151999793</v>
      </c>
      <c r="K22" s="361">
        <v>42408</v>
      </c>
      <c r="L22" s="347">
        <v>42485</v>
      </c>
      <c r="M22" s="347">
        <v>42485</v>
      </c>
      <c r="N22" s="362">
        <v>240</v>
      </c>
      <c r="O22" s="347">
        <f>M22+N22</f>
        <v>42725</v>
      </c>
      <c r="P22" s="363" t="s">
        <v>51</v>
      </c>
      <c r="Q22" s="348" t="s">
        <v>646</v>
      </c>
      <c r="R22" s="365" t="s">
        <v>332</v>
      </c>
      <c r="S22" s="366" t="s">
        <v>321</v>
      </c>
      <c r="T22" s="422" t="s">
        <v>648</v>
      </c>
      <c r="U22" s="368" t="s">
        <v>303</v>
      </c>
      <c r="V22" s="369"/>
      <c r="W22" s="369"/>
      <c r="X22" s="401"/>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369"/>
      <c r="CH22" s="369"/>
      <c r="CI22" s="369"/>
      <c r="CJ22" s="369"/>
      <c r="CK22" s="369"/>
      <c r="CL22" s="369"/>
      <c r="CM22" s="369"/>
      <c r="CN22" s="369"/>
      <c r="CO22" s="369"/>
      <c r="CP22" s="369"/>
      <c r="CQ22" s="369"/>
      <c r="CR22" s="369"/>
      <c r="CS22" s="369"/>
      <c r="CT22" s="369"/>
      <c r="CU22" s="369"/>
      <c r="CV22" s="369"/>
      <c r="CW22" s="369"/>
      <c r="CX22" s="369"/>
      <c r="CY22" s="369"/>
      <c r="CZ22" s="369"/>
      <c r="DA22" s="369"/>
      <c r="DB22" s="369"/>
      <c r="DC22" s="369"/>
      <c r="DD22" s="369"/>
      <c r="DE22" s="369"/>
      <c r="DF22" s="369"/>
      <c r="DG22" s="369"/>
      <c r="DH22" s="369"/>
      <c r="DI22" s="369"/>
      <c r="DJ22" s="369"/>
      <c r="DK22" s="369"/>
      <c r="DL22" s="369"/>
      <c r="DM22" s="369"/>
      <c r="DN22" s="369"/>
      <c r="DO22" s="369"/>
      <c r="DP22" s="369"/>
      <c r="DQ22" s="369"/>
      <c r="DR22" s="369"/>
      <c r="DS22" s="369"/>
      <c r="DT22" s="369"/>
      <c r="DU22" s="369"/>
      <c r="DV22" s="369"/>
      <c r="DW22" s="369"/>
      <c r="DX22" s="369"/>
      <c r="DY22" s="369"/>
      <c r="DZ22" s="369"/>
      <c r="EA22" s="369"/>
      <c r="EB22" s="369"/>
      <c r="EC22" s="369"/>
      <c r="ED22" s="369"/>
      <c r="EE22" s="369"/>
      <c r="EF22" s="369"/>
      <c r="EG22" s="369"/>
      <c r="EH22" s="369"/>
      <c r="EI22" s="369"/>
      <c r="EJ22" s="369"/>
      <c r="EK22" s="369"/>
      <c r="EL22" s="369"/>
      <c r="EM22" s="369"/>
      <c r="EN22" s="369"/>
      <c r="EO22" s="369"/>
      <c r="EP22" s="369"/>
      <c r="EQ22" s="369"/>
      <c r="ER22" s="369"/>
      <c r="ES22" s="369"/>
      <c r="ET22" s="369"/>
      <c r="EU22" s="369"/>
      <c r="EV22" s="369"/>
      <c r="EW22" s="369"/>
      <c r="EX22" s="369"/>
      <c r="EY22" s="369"/>
      <c r="EZ22" s="369"/>
      <c r="FA22" s="369"/>
      <c r="FB22" s="369"/>
      <c r="FC22" s="369"/>
      <c r="FD22" s="369"/>
      <c r="FE22" s="369"/>
      <c r="FF22" s="369"/>
      <c r="FG22" s="369"/>
      <c r="FH22" s="369"/>
      <c r="FI22" s="369"/>
      <c r="FJ22" s="369"/>
      <c r="FK22" s="369"/>
      <c r="FL22" s="369"/>
      <c r="FM22" s="369"/>
      <c r="FN22" s="369"/>
      <c r="FO22" s="369"/>
      <c r="FP22" s="369"/>
      <c r="FQ22" s="369"/>
      <c r="FR22" s="369"/>
      <c r="FS22" s="369"/>
      <c r="FT22" s="369"/>
      <c r="FU22" s="369"/>
      <c r="FV22" s="369"/>
      <c r="FW22" s="369"/>
      <c r="FX22" s="369"/>
      <c r="FY22" s="369"/>
      <c r="FZ22" s="369"/>
      <c r="GA22" s="369"/>
      <c r="GB22" s="369"/>
      <c r="GC22" s="369"/>
      <c r="GD22" s="369"/>
      <c r="GE22" s="369"/>
      <c r="GF22" s="369"/>
      <c r="GG22" s="369"/>
      <c r="GH22" s="369"/>
      <c r="GI22" s="369"/>
      <c r="GJ22" s="369"/>
      <c r="GK22" s="369"/>
      <c r="GL22" s="369"/>
      <c r="GM22" s="369"/>
      <c r="GN22" s="369"/>
      <c r="GO22" s="369"/>
      <c r="GP22" s="369"/>
      <c r="GQ22" s="369"/>
      <c r="GR22" s="369"/>
      <c r="GS22" s="369"/>
      <c r="GT22" s="369"/>
      <c r="GU22" s="369"/>
      <c r="GV22" s="369"/>
      <c r="GW22" s="369"/>
      <c r="GX22" s="369"/>
      <c r="GY22" s="369"/>
      <c r="GZ22" s="369"/>
      <c r="HA22" s="369"/>
      <c r="HB22" s="369"/>
      <c r="HC22" s="369"/>
      <c r="HD22" s="369"/>
      <c r="HE22" s="369"/>
      <c r="HF22" s="369"/>
      <c r="HG22" s="369"/>
      <c r="HH22" s="369"/>
      <c r="HI22" s="369"/>
      <c r="HJ22" s="369"/>
      <c r="HK22" s="369"/>
      <c r="HL22" s="369"/>
      <c r="HM22" s="369"/>
      <c r="HN22" s="369"/>
      <c r="HO22" s="369"/>
      <c r="HP22" s="369"/>
      <c r="HQ22" s="369"/>
      <c r="HR22" s="369"/>
      <c r="HS22" s="369"/>
      <c r="HT22" s="369"/>
      <c r="HU22" s="369"/>
      <c r="HV22" s="369"/>
      <c r="HW22" s="369"/>
      <c r="HX22" s="369"/>
      <c r="HY22" s="369"/>
      <c r="HZ22" s="369"/>
      <c r="IA22" s="369"/>
      <c r="IB22" s="369"/>
      <c r="IC22" s="369"/>
    </row>
    <row r="23" spans="1:237" s="370" customFormat="1" ht="178.5" customHeight="1" x14ac:dyDescent="0.2">
      <c r="A23" s="354">
        <f t="shared" si="0"/>
        <v>17</v>
      </c>
      <c r="B23" s="355" t="s">
        <v>89</v>
      </c>
      <c r="C23" s="356" t="s">
        <v>16</v>
      </c>
      <c r="D23" s="357" t="s">
        <v>210</v>
      </c>
      <c r="E23" s="358">
        <v>3120210</v>
      </c>
      <c r="F23" s="359" t="s">
        <v>31</v>
      </c>
      <c r="G23" s="360" t="s">
        <v>216</v>
      </c>
      <c r="H23" s="316" t="s">
        <v>28</v>
      </c>
      <c r="I23" s="338">
        <v>60327000</v>
      </c>
      <c r="J23" s="338"/>
      <c r="K23" s="361">
        <v>42602</v>
      </c>
      <c r="L23" s="347">
        <v>42668</v>
      </c>
      <c r="M23" s="347">
        <v>42673</v>
      </c>
      <c r="N23" s="362">
        <v>30</v>
      </c>
      <c r="O23" s="347">
        <f>+M23+N23</f>
        <v>42703</v>
      </c>
      <c r="P23" s="363" t="s">
        <v>52</v>
      </c>
      <c r="Q23" s="364" t="s">
        <v>53</v>
      </c>
      <c r="R23" s="365" t="s">
        <v>54</v>
      </c>
      <c r="S23" s="366" t="s">
        <v>321</v>
      </c>
      <c r="T23" s="479"/>
      <c r="U23" s="480"/>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369"/>
      <c r="CN23" s="369"/>
      <c r="CO23" s="369"/>
      <c r="CP23" s="369"/>
      <c r="CQ23" s="369"/>
      <c r="CR23" s="369"/>
      <c r="CS23" s="369"/>
      <c r="CT23" s="369"/>
      <c r="CU23" s="369"/>
      <c r="CV23" s="369"/>
      <c r="CW23" s="369"/>
      <c r="CX23" s="369"/>
      <c r="CY23" s="369"/>
      <c r="CZ23" s="369"/>
      <c r="DA23" s="369"/>
      <c r="DB23" s="369"/>
      <c r="DC23" s="369"/>
      <c r="DD23" s="369"/>
      <c r="DE23" s="369"/>
      <c r="DF23" s="369"/>
      <c r="DG23" s="369"/>
      <c r="DH23" s="369"/>
      <c r="DI23" s="369"/>
      <c r="DJ23" s="369"/>
      <c r="DK23" s="369"/>
      <c r="DL23" s="369"/>
      <c r="DM23" s="369"/>
      <c r="DN23" s="369"/>
      <c r="DO23" s="369"/>
      <c r="DP23" s="369"/>
      <c r="DQ23" s="369"/>
      <c r="DR23" s="369"/>
      <c r="DS23" s="369"/>
      <c r="DT23" s="369"/>
      <c r="DU23" s="369"/>
      <c r="DV23" s="369"/>
      <c r="DW23" s="369"/>
      <c r="DX23" s="369"/>
      <c r="DY23" s="369"/>
      <c r="DZ23" s="369"/>
      <c r="EA23" s="369"/>
      <c r="EB23" s="369"/>
      <c r="EC23" s="369"/>
      <c r="ED23" s="369"/>
      <c r="EE23" s="369"/>
      <c r="EF23" s="369"/>
      <c r="EG23" s="369"/>
      <c r="EH23" s="369"/>
      <c r="EI23" s="369"/>
      <c r="EJ23" s="369"/>
      <c r="EK23" s="369"/>
      <c r="EL23" s="369"/>
      <c r="EM23" s="369"/>
      <c r="EN23" s="369"/>
      <c r="EO23" s="369"/>
      <c r="EP23" s="369"/>
      <c r="EQ23" s="369"/>
      <c r="ER23" s="369"/>
      <c r="ES23" s="369"/>
      <c r="ET23" s="369"/>
      <c r="EU23" s="369"/>
      <c r="EV23" s="369"/>
      <c r="EW23" s="369"/>
      <c r="EX23" s="369"/>
      <c r="EY23" s="369"/>
      <c r="EZ23" s="369"/>
      <c r="FA23" s="369"/>
      <c r="FB23" s="369"/>
      <c r="FC23" s="369"/>
      <c r="FD23" s="369"/>
      <c r="FE23" s="369"/>
      <c r="FF23" s="369"/>
      <c r="FG23" s="369"/>
      <c r="FH23" s="369"/>
      <c r="FI23" s="369"/>
      <c r="FJ23" s="369"/>
      <c r="FK23" s="369"/>
      <c r="FL23" s="369"/>
      <c r="FM23" s="369"/>
      <c r="FN23" s="369"/>
      <c r="FO23" s="369"/>
      <c r="FP23" s="369"/>
      <c r="FQ23" s="369"/>
      <c r="FR23" s="369"/>
      <c r="FS23" s="369"/>
      <c r="FT23" s="369"/>
      <c r="FU23" s="369"/>
      <c r="FV23" s="369"/>
      <c r="FW23" s="369"/>
      <c r="FX23" s="369"/>
      <c r="FY23" s="369"/>
      <c r="FZ23" s="369"/>
      <c r="GA23" s="369"/>
      <c r="GB23" s="369"/>
      <c r="GC23" s="369"/>
      <c r="GD23" s="369"/>
      <c r="GE23" s="369"/>
      <c r="GF23" s="369"/>
      <c r="GG23" s="369"/>
      <c r="GH23" s="369"/>
      <c r="GI23" s="369"/>
      <c r="GJ23" s="369"/>
      <c r="GK23" s="369"/>
      <c r="GL23" s="369"/>
      <c r="GM23" s="369"/>
      <c r="GN23" s="369"/>
      <c r="GO23" s="369"/>
      <c r="GP23" s="369"/>
      <c r="GQ23" s="369"/>
      <c r="GR23" s="369"/>
      <c r="GS23" s="369"/>
      <c r="GT23" s="369"/>
      <c r="GU23" s="369"/>
      <c r="GV23" s="369"/>
      <c r="GW23" s="369"/>
      <c r="GX23" s="369"/>
      <c r="GY23" s="369"/>
      <c r="GZ23" s="369"/>
      <c r="HA23" s="369"/>
      <c r="HB23" s="369"/>
      <c r="HC23" s="369"/>
      <c r="HD23" s="369"/>
      <c r="HE23" s="369"/>
      <c r="HF23" s="369"/>
      <c r="HG23" s="369"/>
      <c r="HH23" s="369"/>
      <c r="HI23" s="369"/>
      <c r="HJ23" s="369"/>
      <c r="HK23" s="369"/>
      <c r="HL23" s="369"/>
      <c r="HM23" s="369"/>
      <c r="HN23" s="369"/>
      <c r="HO23" s="369"/>
      <c r="HP23" s="369"/>
      <c r="HQ23" s="369"/>
      <c r="HR23" s="369"/>
      <c r="HS23" s="369"/>
      <c r="HT23" s="369"/>
      <c r="HU23" s="369"/>
      <c r="HV23" s="369"/>
      <c r="HW23" s="369"/>
      <c r="HX23" s="369"/>
      <c r="HY23" s="369"/>
      <c r="HZ23" s="369"/>
      <c r="IA23" s="369"/>
      <c r="IB23" s="369"/>
      <c r="IC23" s="369"/>
    </row>
    <row r="24" spans="1:237" s="370" customFormat="1" ht="140.25" customHeight="1" x14ac:dyDescent="0.2">
      <c r="A24" s="354">
        <f t="shared" si="0"/>
        <v>18</v>
      </c>
      <c r="B24" s="355" t="s">
        <v>89</v>
      </c>
      <c r="C24" s="356" t="s">
        <v>16</v>
      </c>
      <c r="D24" s="357" t="s">
        <v>210</v>
      </c>
      <c r="E24" s="358">
        <v>3120210</v>
      </c>
      <c r="F24" s="359" t="s">
        <v>31</v>
      </c>
      <c r="G24" s="360" t="s">
        <v>216</v>
      </c>
      <c r="H24" s="316" t="s">
        <v>55</v>
      </c>
      <c r="I24" s="338">
        <v>40000207</v>
      </c>
      <c r="J24" s="338"/>
      <c r="K24" s="361">
        <v>42602</v>
      </c>
      <c r="L24" s="347">
        <v>42668</v>
      </c>
      <c r="M24" s="347">
        <v>42668</v>
      </c>
      <c r="N24" s="362">
        <v>30</v>
      </c>
      <c r="O24" s="347">
        <v>42699</v>
      </c>
      <c r="P24" s="363" t="s">
        <v>56</v>
      </c>
      <c r="Q24" s="364" t="s">
        <v>714</v>
      </c>
      <c r="R24" s="365" t="s">
        <v>57</v>
      </c>
      <c r="S24" s="366" t="s">
        <v>321</v>
      </c>
      <c r="T24" s="479"/>
      <c r="U24" s="480"/>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c r="CM24" s="369"/>
      <c r="CN24" s="369"/>
      <c r="CO24" s="369"/>
      <c r="CP24" s="369"/>
      <c r="CQ24" s="369"/>
      <c r="CR24" s="369"/>
      <c r="CS24" s="369"/>
      <c r="CT24" s="369"/>
      <c r="CU24" s="369"/>
      <c r="CV24" s="369"/>
      <c r="CW24" s="369"/>
      <c r="CX24" s="369"/>
      <c r="CY24" s="369"/>
      <c r="CZ24" s="369"/>
      <c r="DA24" s="369"/>
      <c r="DB24" s="369"/>
      <c r="DC24" s="369"/>
      <c r="DD24" s="369"/>
      <c r="DE24" s="369"/>
      <c r="DF24" s="369"/>
      <c r="DG24" s="369"/>
      <c r="DH24" s="369"/>
      <c r="DI24" s="369"/>
      <c r="DJ24" s="369"/>
      <c r="DK24" s="369"/>
      <c r="DL24" s="369"/>
      <c r="DM24" s="369"/>
      <c r="DN24" s="369"/>
      <c r="DO24" s="369"/>
      <c r="DP24" s="369"/>
      <c r="DQ24" s="369"/>
      <c r="DR24" s="369"/>
      <c r="DS24" s="369"/>
      <c r="DT24" s="369"/>
      <c r="DU24" s="369"/>
      <c r="DV24" s="369"/>
      <c r="DW24" s="369"/>
      <c r="DX24" s="369"/>
      <c r="DY24" s="369"/>
      <c r="DZ24" s="369"/>
      <c r="EA24" s="369"/>
      <c r="EB24" s="369"/>
      <c r="EC24" s="369"/>
      <c r="ED24" s="369"/>
      <c r="EE24" s="369"/>
      <c r="EF24" s="369"/>
      <c r="EG24" s="369"/>
      <c r="EH24" s="369"/>
      <c r="EI24" s="369"/>
      <c r="EJ24" s="369"/>
      <c r="EK24" s="369"/>
      <c r="EL24" s="369"/>
      <c r="EM24" s="369"/>
      <c r="EN24" s="369"/>
      <c r="EO24" s="369"/>
      <c r="EP24" s="369"/>
      <c r="EQ24" s="369"/>
      <c r="ER24" s="369"/>
      <c r="ES24" s="369"/>
      <c r="ET24" s="369"/>
      <c r="EU24" s="369"/>
      <c r="EV24" s="369"/>
      <c r="EW24" s="369"/>
      <c r="EX24" s="369"/>
      <c r="EY24" s="369"/>
      <c r="EZ24" s="369"/>
      <c r="FA24" s="369"/>
      <c r="FB24" s="369"/>
      <c r="FC24" s="369"/>
      <c r="FD24" s="369"/>
      <c r="FE24" s="369"/>
      <c r="FF24" s="369"/>
      <c r="FG24" s="369"/>
      <c r="FH24" s="369"/>
      <c r="FI24" s="369"/>
      <c r="FJ24" s="369"/>
      <c r="FK24" s="369"/>
      <c r="FL24" s="369"/>
      <c r="FM24" s="369"/>
      <c r="FN24" s="369"/>
      <c r="FO24" s="369"/>
      <c r="FP24" s="369"/>
      <c r="FQ24" s="369"/>
      <c r="FR24" s="369"/>
      <c r="FS24" s="369"/>
      <c r="FT24" s="369"/>
      <c r="FU24" s="369"/>
      <c r="FV24" s="369"/>
      <c r="FW24" s="369"/>
      <c r="FX24" s="369"/>
      <c r="FY24" s="369"/>
      <c r="FZ24" s="369"/>
      <c r="GA24" s="369"/>
      <c r="GB24" s="369"/>
      <c r="GC24" s="369"/>
      <c r="GD24" s="369"/>
      <c r="GE24" s="369"/>
      <c r="GF24" s="369"/>
      <c r="GG24" s="369"/>
      <c r="GH24" s="369"/>
      <c r="GI24" s="369"/>
      <c r="GJ24" s="369"/>
      <c r="GK24" s="369"/>
      <c r="GL24" s="369"/>
      <c r="GM24" s="369"/>
      <c r="GN24" s="369"/>
      <c r="GO24" s="369"/>
      <c r="GP24" s="369"/>
      <c r="GQ24" s="369"/>
      <c r="GR24" s="369"/>
      <c r="GS24" s="369"/>
      <c r="GT24" s="369"/>
      <c r="GU24" s="369"/>
      <c r="GV24" s="369"/>
      <c r="GW24" s="369"/>
      <c r="GX24" s="369"/>
      <c r="GY24" s="369"/>
      <c r="GZ24" s="369"/>
      <c r="HA24" s="369"/>
      <c r="HB24" s="369"/>
      <c r="HC24" s="369"/>
      <c r="HD24" s="369"/>
      <c r="HE24" s="369"/>
      <c r="HF24" s="369"/>
      <c r="HG24" s="369"/>
      <c r="HH24" s="369"/>
      <c r="HI24" s="369"/>
      <c r="HJ24" s="369"/>
      <c r="HK24" s="369"/>
      <c r="HL24" s="369"/>
      <c r="HM24" s="369"/>
      <c r="HN24" s="369"/>
      <c r="HO24" s="369"/>
      <c r="HP24" s="369"/>
      <c r="HQ24" s="369"/>
      <c r="HR24" s="369"/>
      <c r="HS24" s="369"/>
      <c r="HT24" s="369"/>
      <c r="HU24" s="369"/>
      <c r="HV24" s="369"/>
      <c r="HW24" s="369"/>
      <c r="HX24" s="369"/>
      <c r="HY24" s="369"/>
      <c r="HZ24" s="369"/>
      <c r="IA24" s="369"/>
      <c r="IB24" s="369"/>
      <c r="IC24" s="369"/>
    </row>
    <row r="25" spans="1:237" s="370" customFormat="1" ht="76.5" customHeight="1" x14ac:dyDescent="0.2">
      <c r="A25" s="354">
        <f t="shared" si="0"/>
        <v>19</v>
      </c>
      <c r="B25" s="355" t="s">
        <v>89</v>
      </c>
      <c r="C25" s="356" t="s">
        <v>16</v>
      </c>
      <c r="D25" s="357" t="s">
        <v>210</v>
      </c>
      <c r="E25" s="358">
        <v>3120210</v>
      </c>
      <c r="F25" s="359" t="s">
        <v>31</v>
      </c>
      <c r="G25" s="360" t="s">
        <v>216</v>
      </c>
      <c r="H25" s="316" t="s">
        <v>58</v>
      </c>
      <c r="I25" s="338">
        <v>110000000</v>
      </c>
      <c r="J25" s="338"/>
      <c r="K25" s="361">
        <v>42607</v>
      </c>
      <c r="L25" s="347">
        <v>42693</v>
      </c>
      <c r="M25" s="347">
        <v>42715</v>
      </c>
      <c r="N25" s="362">
        <v>3</v>
      </c>
      <c r="O25" s="347">
        <v>42718</v>
      </c>
      <c r="P25" s="363" t="s">
        <v>59</v>
      </c>
      <c r="Q25" s="364" t="s">
        <v>60</v>
      </c>
      <c r="R25" s="365" t="s">
        <v>61</v>
      </c>
      <c r="S25" s="366" t="s">
        <v>321</v>
      </c>
      <c r="T25" s="479"/>
      <c r="U25" s="480"/>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69"/>
      <c r="CN25" s="369"/>
      <c r="CO25" s="369"/>
      <c r="CP25" s="369"/>
      <c r="CQ25" s="369"/>
      <c r="CR25" s="369"/>
      <c r="CS25" s="369"/>
      <c r="CT25" s="369"/>
      <c r="CU25" s="369"/>
      <c r="CV25" s="369"/>
      <c r="CW25" s="369"/>
      <c r="CX25" s="369"/>
      <c r="CY25" s="369"/>
      <c r="CZ25" s="369"/>
      <c r="DA25" s="369"/>
      <c r="DB25" s="369"/>
      <c r="DC25" s="369"/>
      <c r="DD25" s="369"/>
      <c r="DE25" s="369"/>
      <c r="DF25" s="369"/>
      <c r="DG25" s="369"/>
      <c r="DH25" s="369"/>
      <c r="DI25" s="369"/>
      <c r="DJ25" s="369"/>
      <c r="DK25" s="369"/>
      <c r="DL25" s="369"/>
      <c r="DM25" s="369"/>
      <c r="DN25" s="369"/>
      <c r="DO25" s="369"/>
      <c r="DP25" s="369"/>
      <c r="DQ25" s="369"/>
      <c r="DR25" s="369"/>
      <c r="DS25" s="369"/>
      <c r="DT25" s="369"/>
      <c r="DU25" s="369"/>
      <c r="DV25" s="369"/>
      <c r="DW25" s="369"/>
      <c r="DX25" s="369"/>
      <c r="DY25" s="369"/>
      <c r="DZ25" s="369"/>
      <c r="EA25" s="369"/>
      <c r="EB25" s="369"/>
      <c r="EC25" s="369"/>
      <c r="ED25" s="369"/>
      <c r="EE25" s="369"/>
      <c r="EF25" s="369"/>
      <c r="EG25" s="369"/>
      <c r="EH25" s="369"/>
      <c r="EI25" s="369"/>
      <c r="EJ25" s="369"/>
      <c r="EK25" s="369"/>
      <c r="EL25" s="369"/>
      <c r="EM25" s="369"/>
      <c r="EN25" s="369"/>
      <c r="EO25" s="369"/>
      <c r="EP25" s="369"/>
      <c r="EQ25" s="369"/>
      <c r="ER25" s="369"/>
      <c r="ES25" s="369"/>
      <c r="ET25" s="369"/>
      <c r="EU25" s="369"/>
      <c r="EV25" s="369"/>
      <c r="EW25" s="369"/>
      <c r="EX25" s="369"/>
      <c r="EY25" s="369"/>
      <c r="EZ25" s="369"/>
      <c r="FA25" s="369"/>
      <c r="FB25" s="369"/>
      <c r="FC25" s="369"/>
      <c r="FD25" s="369"/>
      <c r="FE25" s="369"/>
      <c r="FF25" s="369"/>
      <c r="FG25" s="369"/>
      <c r="FH25" s="369"/>
      <c r="FI25" s="369"/>
      <c r="FJ25" s="369"/>
      <c r="FK25" s="369"/>
      <c r="FL25" s="369"/>
      <c r="FM25" s="369"/>
      <c r="FN25" s="369"/>
      <c r="FO25" s="369"/>
      <c r="FP25" s="369"/>
      <c r="FQ25" s="369"/>
      <c r="FR25" s="369"/>
      <c r="FS25" s="369"/>
      <c r="FT25" s="369"/>
      <c r="FU25" s="369"/>
      <c r="FV25" s="369"/>
      <c r="FW25" s="369"/>
      <c r="FX25" s="369"/>
      <c r="FY25" s="369"/>
      <c r="FZ25" s="369"/>
      <c r="GA25" s="369"/>
      <c r="GB25" s="369"/>
      <c r="GC25" s="369"/>
      <c r="GD25" s="369"/>
      <c r="GE25" s="369"/>
      <c r="GF25" s="369"/>
      <c r="GG25" s="369"/>
      <c r="GH25" s="369"/>
      <c r="GI25" s="369"/>
      <c r="GJ25" s="369"/>
      <c r="GK25" s="369"/>
      <c r="GL25" s="369"/>
      <c r="GM25" s="369"/>
      <c r="GN25" s="369"/>
      <c r="GO25" s="369"/>
      <c r="GP25" s="369"/>
      <c r="GQ25" s="369"/>
      <c r="GR25" s="369"/>
      <c r="GS25" s="369"/>
      <c r="GT25" s="369"/>
      <c r="GU25" s="369"/>
      <c r="GV25" s="369"/>
      <c r="GW25" s="369"/>
      <c r="GX25" s="369"/>
      <c r="GY25" s="369"/>
      <c r="GZ25" s="369"/>
      <c r="HA25" s="369"/>
      <c r="HB25" s="369"/>
      <c r="HC25" s="369"/>
      <c r="HD25" s="369"/>
      <c r="HE25" s="369"/>
      <c r="HF25" s="369"/>
      <c r="HG25" s="369"/>
      <c r="HH25" s="369"/>
      <c r="HI25" s="369"/>
      <c r="HJ25" s="369"/>
      <c r="HK25" s="369"/>
      <c r="HL25" s="369"/>
      <c r="HM25" s="369"/>
      <c r="HN25" s="369"/>
      <c r="HO25" s="369"/>
      <c r="HP25" s="369"/>
      <c r="HQ25" s="369"/>
      <c r="HR25" s="369"/>
      <c r="HS25" s="369"/>
      <c r="HT25" s="369"/>
      <c r="HU25" s="369"/>
      <c r="HV25" s="369"/>
      <c r="HW25" s="369"/>
      <c r="HX25" s="369"/>
      <c r="HY25" s="369"/>
      <c r="HZ25" s="369"/>
      <c r="IA25" s="369"/>
      <c r="IB25" s="369"/>
      <c r="IC25" s="369"/>
    </row>
    <row r="26" spans="1:237" s="370" customFormat="1" ht="90" customHeight="1" x14ac:dyDescent="0.2">
      <c r="A26" s="354">
        <f t="shared" si="0"/>
        <v>20</v>
      </c>
      <c r="B26" s="355" t="s">
        <v>89</v>
      </c>
      <c r="C26" s="356" t="s">
        <v>16</v>
      </c>
      <c r="D26" s="357" t="s">
        <v>210</v>
      </c>
      <c r="E26" s="358">
        <v>3120210</v>
      </c>
      <c r="F26" s="359" t="s">
        <v>31</v>
      </c>
      <c r="G26" s="360" t="s">
        <v>216</v>
      </c>
      <c r="H26" s="316" t="s">
        <v>28</v>
      </c>
      <c r="I26" s="338">
        <v>57000000</v>
      </c>
      <c r="J26" s="338"/>
      <c r="K26" s="361">
        <v>42602</v>
      </c>
      <c r="L26" s="347">
        <v>42644</v>
      </c>
      <c r="M26" s="347">
        <v>42648</v>
      </c>
      <c r="N26" s="362">
        <v>10</v>
      </c>
      <c r="O26" s="347">
        <f>+M26+N26</f>
        <v>42658</v>
      </c>
      <c r="P26" s="363" t="s">
        <v>715</v>
      </c>
      <c r="Q26" s="364" t="s">
        <v>716</v>
      </c>
      <c r="R26" s="365" t="s">
        <v>717</v>
      </c>
      <c r="S26" s="366" t="s">
        <v>321</v>
      </c>
      <c r="T26" s="479"/>
      <c r="U26" s="480"/>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69"/>
      <c r="CJ26" s="369"/>
      <c r="CK26" s="369"/>
      <c r="CL26" s="369"/>
      <c r="CM26" s="369"/>
      <c r="CN26" s="369"/>
      <c r="CO26" s="369"/>
      <c r="CP26" s="369"/>
      <c r="CQ26" s="369"/>
      <c r="CR26" s="369"/>
      <c r="CS26" s="369"/>
      <c r="CT26" s="369"/>
      <c r="CU26" s="369"/>
      <c r="CV26" s="369"/>
      <c r="CW26" s="369"/>
      <c r="CX26" s="369"/>
      <c r="CY26" s="369"/>
      <c r="CZ26" s="369"/>
      <c r="DA26" s="369"/>
      <c r="DB26" s="369"/>
      <c r="DC26" s="369"/>
      <c r="DD26" s="369"/>
      <c r="DE26" s="369"/>
      <c r="DF26" s="369"/>
      <c r="DG26" s="369"/>
      <c r="DH26" s="369"/>
      <c r="DI26" s="369"/>
      <c r="DJ26" s="369"/>
      <c r="DK26" s="369"/>
      <c r="DL26" s="369"/>
      <c r="DM26" s="369"/>
      <c r="DN26" s="369"/>
      <c r="DO26" s="369"/>
      <c r="DP26" s="369"/>
      <c r="DQ26" s="369"/>
      <c r="DR26" s="369"/>
      <c r="DS26" s="369"/>
      <c r="DT26" s="369"/>
      <c r="DU26" s="369"/>
      <c r="DV26" s="369"/>
      <c r="DW26" s="369"/>
      <c r="DX26" s="369"/>
      <c r="DY26" s="369"/>
      <c r="DZ26" s="369"/>
      <c r="EA26" s="369"/>
      <c r="EB26" s="369"/>
      <c r="EC26" s="369"/>
      <c r="ED26" s="369"/>
      <c r="EE26" s="369"/>
      <c r="EF26" s="369"/>
      <c r="EG26" s="369"/>
      <c r="EH26" s="369"/>
      <c r="EI26" s="369"/>
      <c r="EJ26" s="369"/>
      <c r="EK26" s="369"/>
      <c r="EL26" s="369"/>
      <c r="EM26" s="369"/>
      <c r="EN26" s="369"/>
      <c r="EO26" s="369"/>
      <c r="EP26" s="369"/>
      <c r="EQ26" s="369"/>
      <c r="ER26" s="369"/>
      <c r="ES26" s="369"/>
      <c r="ET26" s="369"/>
      <c r="EU26" s="369"/>
      <c r="EV26" s="369"/>
      <c r="EW26" s="369"/>
      <c r="EX26" s="369"/>
      <c r="EY26" s="369"/>
      <c r="EZ26" s="369"/>
      <c r="FA26" s="369"/>
      <c r="FB26" s="369"/>
      <c r="FC26" s="369"/>
      <c r="FD26" s="369"/>
      <c r="FE26" s="369"/>
      <c r="FF26" s="369"/>
      <c r="FG26" s="369"/>
      <c r="FH26" s="369"/>
      <c r="FI26" s="369"/>
      <c r="FJ26" s="369"/>
      <c r="FK26" s="369"/>
      <c r="FL26" s="369"/>
      <c r="FM26" s="369"/>
      <c r="FN26" s="369"/>
      <c r="FO26" s="369"/>
      <c r="FP26" s="369"/>
      <c r="FQ26" s="369"/>
      <c r="FR26" s="369"/>
      <c r="FS26" s="369"/>
      <c r="FT26" s="369"/>
      <c r="FU26" s="369"/>
      <c r="FV26" s="369"/>
      <c r="FW26" s="369"/>
      <c r="FX26" s="369"/>
      <c r="FY26" s="369"/>
      <c r="FZ26" s="369"/>
      <c r="GA26" s="369"/>
      <c r="GB26" s="369"/>
      <c r="GC26" s="369"/>
      <c r="GD26" s="369"/>
      <c r="GE26" s="369"/>
      <c r="GF26" s="369"/>
      <c r="GG26" s="369"/>
      <c r="GH26" s="369"/>
      <c r="GI26" s="369"/>
      <c r="GJ26" s="369"/>
      <c r="GK26" s="369"/>
      <c r="GL26" s="369"/>
      <c r="GM26" s="369"/>
      <c r="GN26" s="369"/>
      <c r="GO26" s="369"/>
      <c r="GP26" s="369"/>
      <c r="GQ26" s="369"/>
      <c r="GR26" s="369"/>
      <c r="GS26" s="369"/>
      <c r="GT26" s="369"/>
      <c r="GU26" s="369"/>
      <c r="GV26" s="369"/>
      <c r="GW26" s="369"/>
      <c r="GX26" s="369"/>
      <c r="GY26" s="369"/>
      <c r="GZ26" s="369"/>
      <c r="HA26" s="369"/>
      <c r="HB26" s="369"/>
      <c r="HC26" s="369"/>
      <c r="HD26" s="369"/>
      <c r="HE26" s="369"/>
      <c r="HF26" s="369"/>
      <c r="HG26" s="369"/>
      <c r="HH26" s="369"/>
      <c r="HI26" s="369"/>
      <c r="HJ26" s="369"/>
      <c r="HK26" s="369"/>
      <c r="HL26" s="369"/>
      <c r="HM26" s="369"/>
      <c r="HN26" s="369"/>
      <c r="HO26" s="369"/>
      <c r="HP26" s="369"/>
      <c r="HQ26" s="369"/>
      <c r="HR26" s="369"/>
      <c r="HS26" s="369"/>
      <c r="HT26" s="369"/>
      <c r="HU26" s="369"/>
      <c r="HV26" s="369"/>
      <c r="HW26" s="369"/>
      <c r="HX26" s="369"/>
      <c r="HY26" s="369"/>
      <c r="HZ26" s="369"/>
      <c r="IA26" s="369"/>
      <c r="IB26" s="369"/>
      <c r="IC26" s="369"/>
    </row>
    <row r="27" spans="1:237" s="370" customFormat="1" ht="76.5" customHeight="1" x14ac:dyDescent="0.2">
      <c r="A27" s="354">
        <f t="shared" si="0"/>
        <v>21</v>
      </c>
      <c r="B27" s="355" t="s">
        <v>89</v>
      </c>
      <c r="C27" s="356" t="s">
        <v>16</v>
      </c>
      <c r="D27" s="357" t="s">
        <v>210</v>
      </c>
      <c r="E27" s="358">
        <v>3120210</v>
      </c>
      <c r="F27" s="359" t="s">
        <v>31</v>
      </c>
      <c r="G27" s="360" t="s">
        <v>32</v>
      </c>
      <c r="H27" s="316" t="s">
        <v>55</v>
      </c>
      <c r="I27" s="338">
        <v>10000000</v>
      </c>
      <c r="J27" s="338"/>
      <c r="K27" s="361">
        <v>42602</v>
      </c>
      <c r="L27" s="347">
        <v>42644</v>
      </c>
      <c r="M27" s="347">
        <v>42648</v>
      </c>
      <c r="N27" s="362">
        <v>10</v>
      </c>
      <c r="O27" s="347">
        <f>+M27+N27</f>
        <v>42658</v>
      </c>
      <c r="P27" s="363" t="s">
        <v>718</v>
      </c>
      <c r="Q27" s="364" t="s">
        <v>719</v>
      </c>
      <c r="R27" s="365" t="s">
        <v>720</v>
      </c>
      <c r="S27" s="366" t="s">
        <v>321</v>
      </c>
      <c r="T27" s="479"/>
      <c r="U27" s="480"/>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c r="CK27" s="369"/>
      <c r="CL27" s="369"/>
      <c r="CM27" s="369"/>
      <c r="CN27" s="369"/>
      <c r="CO27" s="369"/>
      <c r="CP27" s="369"/>
      <c r="CQ27" s="369"/>
      <c r="CR27" s="369"/>
      <c r="CS27" s="369"/>
      <c r="CT27" s="369"/>
      <c r="CU27" s="369"/>
      <c r="CV27" s="369"/>
      <c r="CW27" s="369"/>
      <c r="CX27" s="369"/>
      <c r="CY27" s="369"/>
      <c r="CZ27" s="369"/>
      <c r="DA27" s="369"/>
      <c r="DB27" s="369"/>
      <c r="DC27" s="369"/>
      <c r="DD27" s="369"/>
      <c r="DE27" s="369"/>
      <c r="DF27" s="369"/>
      <c r="DG27" s="369"/>
      <c r="DH27" s="369"/>
      <c r="DI27" s="369"/>
      <c r="DJ27" s="369"/>
      <c r="DK27" s="369"/>
      <c r="DL27" s="369"/>
      <c r="DM27" s="369"/>
      <c r="DN27" s="369"/>
      <c r="DO27" s="369"/>
      <c r="DP27" s="369"/>
      <c r="DQ27" s="369"/>
      <c r="DR27" s="369"/>
      <c r="DS27" s="369"/>
      <c r="DT27" s="369"/>
      <c r="DU27" s="369"/>
      <c r="DV27" s="369"/>
      <c r="DW27" s="369"/>
      <c r="DX27" s="369"/>
      <c r="DY27" s="369"/>
      <c r="DZ27" s="369"/>
      <c r="EA27" s="369"/>
      <c r="EB27" s="369"/>
      <c r="EC27" s="369"/>
      <c r="ED27" s="369"/>
      <c r="EE27" s="369"/>
      <c r="EF27" s="369"/>
      <c r="EG27" s="369"/>
      <c r="EH27" s="369"/>
      <c r="EI27" s="369"/>
      <c r="EJ27" s="369"/>
      <c r="EK27" s="369"/>
      <c r="EL27" s="369"/>
      <c r="EM27" s="369"/>
      <c r="EN27" s="369"/>
      <c r="EO27" s="369"/>
      <c r="EP27" s="369"/>
      <c r="EQ27" s="369"/>
      <c r="ER27" s="369"/>
      <c r="ES27" s="369"/>
      <c r="ET27" s="369"/>
      <c r="EU27" s="369"/>
      <c r="EV27" s="369"/>
      <c r="EW27" s="369"/>
      <c r="EX27" s="369"/>
      <c r="EY27" s="369"/>
      <c r="EZ27" s="369"/>
      <c r="FA27" s="369"/>
      <c r="FB27" s="369"/>
      <c r="FC27" s="369"/>
      <c r="FD27" s="369"/>
      <c r="FE27" s="369"/>
      <c r="FF27" s="369"/>
      <c r="FG27" s="369"/>
      <c r="FH27" s="369"/>
      <c r="FI27" s="369"/>
      <c r="FJ27" s="369"/>
      <c r="FK27" s="369"/>
      <c r="FL27" s="369"/>
      <c r="FM27" s="369"/>
      <c r="FN27" s="369"/>
      <c r="FO27" s="369"/>
      <c r="FP27" s="369"/>
      <c r="FQ27" s="369"/>
      <c r="FR27" s="369"/>
      <c r="FS27" s="369"/>
      <c r="FT27" s="369"/>
      <c r="FU27" s="369"/>
      <c r="FV27" s="369"/>
      <c r="FW27" s="369"/>
      <c r="FX27" s="369"/>
      <c r="FY27" s="369"/>
      <c r="FZ27" s="369"/>
      <c r="GA27" s="369"/>
      <c r="GB27" s="369"/>
      <c r="GC27" s="369"/>
      <c r="GD27" s="369"/>
      <c r="GE27" s="369"/>
      <c r="GF27" s="369"/>
      <c r="GG27" s="369"/>
      <c r="GH27" s="369"/>
      <c r="GI27" s="369"/>
      <c r="GJ27" s="369"/>
      <c r="GK27" s="369"/>
      <c r="GL27" s="369"/>
      <c r="GM27" s="369"/>
      <c r="GN27" s="369"/>
      <c r="GO27" s="369"/>
      <c r="GP27" s="369"/>
      <c r="GQ27" s="369"/>
      <c r="GR27" s="369"/>
      <c r="GS27" s="369"/>
      <c r="GT27" s="369"/>
      <c r="GU27" s="369"/>
      <c r="GV27" s="369"/>
      <c r="GW27" s="369"/>
      <c r="GX27" s="369"/>
      <c r="GY27" s="369"/>
      <c r="GZ27" s="369"/>
      <c r="HA27" s="369"/>
      <c r="HB27" s="369"/>
      <c r="HC27" s="369"/>
      <c r="HD27" s="369"/>
      <c r="HE27" s="369"/>
      <c r="HF27" s="369"/>
      <c r="HG27" s="369"/>
      <c r="HH27" s="369"/>
      <c r="HI27" s="369"/>
      <c r="HJ27" s="369"/>
      <c r="HK27" s="369"/>
      <c r="HL27" s="369"/>
      <c r="HM27" s="369"/>
      <c r="HN27" s="369"/>
      <c r="HO27" s="369"/>
      <c r="HP27" s="369"/>
      <c r="HQ27" s="369"/>
      <c r="HR27" s="369"/>
      <c r="HS27" s="369"/>
      <c r="HT27" s="369"/>
      <c r="HU27" s="369"/>
      <c r="HV27" s="369"/>
      <c r="HW27" s="369"/>
      <c r="HX27" s="369"/>
      <c r="HY27" s="369"/>
      <c r="HZ27" s="369"/>
      <c r="IA27" s="369"/>
      <c r="IB27" s="369"/>
      <c r="IC27" s="369"/>
    </row>
    <row r="28" spans="1:237" s="464" customFormat="1" ht="88.5" customHeight="1" x14ac:dyDescent="0.2">
      <c r="A28" s="354">
        <f t="shared" si="0"/>
        <v>22</v>
      </c>
      <c r="B28" s="355" t="s">
        <v>89</v>
      </c>
      <c r="C28" s="356" t="s">
        <v>16</v>
      </c>
      <c r="D28" s="357" t="s">
        <v>210</v>
      </c>
      <c r="E28" s="358">
        <v>3120212</v>
      </c>
      <c r="F28" s="359" t="s">
        <v>62</v>
      </c>
      <c r="G28" s="360" t="s">
        <v>32</v>
      </c>
      <c r="H28" s="316" t="s">
        <v>63</v>
      </c>
      <c r="I28" s="338">
        <v>7700000</v>
      </c>
      <c r="J28" s="338"/>
      <c r="K28" s="361">
        <v>42597</v>
      </c>
      <c r="L28" s="347">
        <v>42628</v>
      </c>
      <c r="M28" s="347">
        <v>42633</v>
      </c>
      <c r="N28" s="362">
        <v>15</v>
      </c>
      <c r="O28" s="347">
        <v>42643</v>
      </c>
      <c r="P28" s="363" t="s">
        <v>64</v>
      </c>
      <c r="Q28" s="364" t="s">
        <v>65</v>
      </c>
      <c r="R28" s="365" t="s">
        <v>66</v>
      </c>
      <c r="S28" s="366" t="s">
        <v>321</v>
      </c>
      <c r="T28" s="482"/>
      <c r="U28" s="48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463"/>
      <c r="BT28" s="463"/>
      <c r="BU28" s="463"/>
      <c r="BV28" s="463"/>
      <c r="BW28" s="463"/>
      <c r="BX28" s="463"/>
      <c r="BY28" s="463"/>
      <c r="BZ28" s="463"/>
      <c r="CA28" s="463"/>
      <c r="CB28" s="463"/>
      <c r="CC28" s="463"/>
      <c r="CD28" s="463"/>
      <c r="CE28" s="463"/>
      <c r="CF28" s="463"/>
      <c r="CG28" s="463"/>
      <c r="CH28" s="463"/>
      <c r="CI28" s="463"/>
      <c r="CJ28" s="463"/>
      <c r="CK28" s="463"/>
      <c r="CL28" s="463"/>
      <c r="CM28" s="463"/>
      <c r="CN28" s="463"/>
      <c r="CO28" s="463"/>
      <c r="CP28" s="463"/>
      <c r="CQ28" s="463"/>
      <c r="CR28" s="463"/>
      <c r="CS28" s="463"/>
      <c r="CT28" s="463"/>
      <c r="CU28" s="463"/>
      <c r="CV28" s="463"/>
      <c r="CW28" s="463"/>
      <c r="CX28" s="463"/>
      <c r="CY28" s="463"/>
      <c r="CZ28" s="463"/>
      <c r="DA28" s="463"/>
      <c r="DB28" s="463"/>
      <c r="DC28" s="463"/>
      <c r="DD28" s="463"/>
      <c r="DE28" s="463"/>
      <c r="DF28" s="463"/>
      <c r="DG28" s="463"/>
      <c r="DH28" s="463"/>
      <c r="DI28" s="463"/>
      <c r="DJ28" s="463"/>
      <c r="DK28" s="463"/>
      <c r="DL28" s="463"/>
      <c r="DM28" s="463"/>
      <c r="DN28" s="463"/>
      <c r="DO28" s="463"/>
      <c r="DP28" s="463"/>
      <c r="DQ28" s="463"/>
      <c r="DR28" s="463"/>
      <c r="DS28" s="463"/>
      <c r="DT28" s="463"/>
      <c r="DU28" s="463"/>
      <c r="DV28" s="463"/>
      <c r="DW28" s="463"/>
      <c r="DX28" s="463"/>
      <c r="DY28" s="463"/>
      <c r="DZ28" s="463"/>
      <c r="EA28" s="463"/>
      <c r="EB28" s="463"/>
      <c r="EC28" s="463"/>
      <c r="ED28" s="463"/>
      <c r="EE28" s="463"/>
      <c r="EF28" s="463"/>
      <c r="EG28" s="463"/>
      <c r="EH28" s="463"/>
      <c r="EI28" s="463"/>
      <c r="EJ28" s="463"/>
      <c r="EK28" s="463"/>
      <c r="EL28" s="463"/>
      <c r="EM28" s="463"/>
      <c r="EN28" s="463"/>
      <c r="EO28" s="463"/>
      <c r="EP28" s="463"/>
      <c r="EQ28" s="463"/>
      <c r="ER28" s="463"/>
      <c r="ES28" s="463"/>
      <c r="ET28" s="463"/>
      <c r="EU28" s="463"/>
      <c r="EV28" s="463"/>
      <c r="EW28" s="463"/>
      <c r="EX28" s="463"/>
      <c r="EY28" s="463"/>
      <c r="EZ28" s="463"/>
      <c r="FA28" s="463"/>
      <c r="FB28" s="463"/>
      <c r="FC28" s="463"/>
      <c r="FD28" s="463"/>
      <c r="FE28" s="463"/>
      <c r="FF28" s="463"/>
      <c r="FG28" s="463"/>
      <c r="FH28" s="463"/>
      <c r="FI28" s="463"/>
      <c r="FJ28" s="463"/>
      <c r="FK28" s="463"/>
      <c r="FL28" s="463"/>
      <c r="FM28" s="463"/>
      <c r="FN28" s="463"/>
      <c r="FO28" s="463"/>
      <c r="FP28" s="463"/>
      <c r="FQ28" s="463"/>
      <c r="FR28" s="463"/>
      <c r="FS28" s="463"/>
      <c r="FT28" s="463"/>
      <c r="FU28" s="463"/>
      <c r="FV28" s="463"/>
      <c r="FW28" s="463"/>
      <c r="FX28" s="463"/>
      <c r="FY28" s="463"/>
      <c r="FZ28" s="463"/>
      <c r="GA28" s="463"/>
      <c r="GB28" s="463"/>
      <c r="GC28" s="463"/>
      <c r="GD28" s="463"/>
      <c r="GE28" s="463"/>
      <c r="GF28" s="463"/>
      <c r="GG28" s="463"/>
      <c r="GH28" s="463"/>
      <c r="GI28" s="463"/>
      <c r="GJ28" s="463"/>
      <c r="GK28" s="463"/>
      <c r="GL28" s="463"/>
      <c r="GM28" s="463"/>
      <c r="GN28" s="463"/>
      <c r="GO28" s="463"/>
      <c r="GP28" s="463"/>
      <c r="GQ28" s="463"/>
      <c r="GR28" s="463"/>
      <c r="GS28" s="463"/>
      <c r="GT28" s="463"/>
      <c r="GU28" s="463"/>
      <c r="GV28" s="463"/>
      <c r="GW28" s="463"/>
      <c r="GX28" s="463"/>
      <c r="GY28" s="463"/>
      <c r="GZ28" s="463"/>
      <c r="HA28" s="463"/>
      <c r="HB28" s="463"/>
      <c r="HC28" s="463"/>
      <c r="HD28" s="463"/>
      <c r="HE28" s="463"/>
      <c r="HF28" s="463"/>
      <c r="HG28" s="463"/>
      <c r="HH28" s="463"/>
      <c r="HI28" s="463"/>
      <c r="HJ28" s="463"/>
      <c r="HK28" s="463"/>
      <c r="HL28" s="463"/>
      <c r="HM28" s="463"/>
      <c r="HN28" s="463"/>
      <c r="HO28" s="463"/>
      <c r="HP28" s="463"/>
      <c r="HQ28" s="463"/>
      <c r="HR28" s="463"/>
      <c r="HS28" s="463"/>
      <c r="HT28" s="463"/>
      <c r="HU28" s="463"/>
      <c r="HV28" s="463"/>
      <c r="HW28" s="463"/>
      <c r="HX28" s="463"/>
      <c r="HY28" s="463"/>
      <c r="HZ28" s="463"/>
      <c r="IA28" s="463"/>
      <c r="IB28" s="463"/>
      <c r="IC28" s="463"/>
    </row>
    <row r="29" spans="1:237" s="370" customFormat="1" ht="398.25" customHeight="1" x14ac:dyDescent="0.2">
      <c r="A29" s="354">
        <f t="shared" si="0"/>
        <v>23</v>
      </c>
      <c r="B29" s="355" t="s">
        <v>89</v>
      </c>
      <c r="C29" s="356" t="s">
        <v>16</v>
      </c>
      <c r="D29" s="357" t="s">
        <v>210</v>
      </c>
      <c r="E29" s="358">
        <v>3120212</v>
      </c>
      <c r="F29" s="359" t="s">
        <v>62</v>
      </c>
      <c r="G29" s="360" t="s">
        <v>32</v>
      </c>
      <c r="H29" s="316" t="s">
        <v>63</v>
      </c>
      <c r="I29" s="338">
        <v>22200000</v>
      </c>
      <c r="J29" s="330"/>
      <c r="K29" s="361">
        <v>42524</v>
      </c>
      <c r="L29" s="347">
        <f>K29+60</f>
        <v>42584</v>
      </c>
      <c r="M29" s="347">
        <f>L29+5</f>
        <v>42589</v>
      </c>
      <c r="N29" s="362">
        <v>30</v>
      </c>
      <c r="O29" s="347">
        <f>M29+N29</f>
        <v>42619</v>
      </c>
      <c r="P29" s="363" t="s">
        <v>67</v>
      </c>
      <c r="Q29" s="364" t="s">
        <v>809</v>
      </c>
      <c r="R29" s="365" t="s">
        <v>68</v>
      </c>
      <c r="S29" s="366" t="s">
        <v>321</v>
      </c>
      <c r="T29" s="367" t="s">
        <v>808</v>
      </c>
      <c r="U29" s="368" t="s">
        <v>296</v>
      </c>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c r="CH29" s="369"/>
      <c r="CI29" s="369"/>
      <c r="CJ29" s="369"/>
      <c r="CK29" s="369"/>
      <c r="CL29" s="369"/>
      <c r="CM29" s="369"/>
      <c r="CN29" s="369"/>
      <c r="CO29" s="369"/>
      <c r="CP29" s="369"/>
      <c r="CQ29" s="369"/>
      <c r="CR29" s="369"/>
      <c r="CS29" s="369"/>
      <c r="CT29" s="369"/>
      <c r="CU29" s="369"/>
      <c r="CV29" s="369"/>
      <c r="CW29" s="369"/>
      <c r="CX29" s="369"/>
      <c r="CY29" s="369"/>
      <c r="CZ29" s="369"/>
      <c r="DA29" s="369"/>
      <c r="DB29" s="369"/>
      <c r="DC29" s="369"/>
      <c r="DD29" s="369"/>
      <c r="DE29" s="369"/>
      <c r="DF29" s="369"/>
      <c r="DG29" s="369"/>
      <c r="DH29" s="369"/>
      <c r="DI29" s="369"/>
      <c r="DJ29" s="369"/>
      <c r="DK29" s="369"/>
      <c r="DL29" s="369"/>
      <c r="DM29" s="369"/>
      <c r="DN29" s="369"/>
      <c r="DO29" s="369"/>
      <c r="DP29" s="369"/>
      <c r="DQ29" s="369"/>
      <c r="DR29" s="369"/>
      <c r="DS29" s="369"/>
      <c r="DT29" s="369"/>
      <c r="DU29" s="369"/>
      <c r="DV29" s="369"/>
      <c r="DW29" s="369"/>
      <c r="DX29" s="369"/>
      <c r="DY29" s="369"/>
      <c r="DZ29" s="369"/>
      <c r="EA29" s="369"/>
      <c r="EB29" s="369"/>
      <c r="EC29" s="369"/>
      <c r="ED29" s="369"/>
      <c r="EE29" s="369"/>
      <c r="EF29" s="369"/>
      <c r="EG29" s="369"/>
      <c r="EH29" s="369"/>
      <c r="EI29" s="369"/>
      <c r="EJ29" s="369"/>
      <c r="EK29" s="369"/>
      <c r="EL29" s="369"/>
      <c r="EM29" s="369"/>
      <c r="EN29" s="369"/>
      <c r="EO29" s="369"/>
      <c r="EP29" s="369"/>
      <c r="EQ29" s="369"/>
      <c r="ER29" s="369"/>
      <c r="ES29" s="369"/>
      <c r="ET29" s="369"/>
      <c r="EU29" s="369"/>
      <c r="EV29" s="369"/>
      <c r="EW29" s="369"/>
      <c r="EX29" s="369"/>
      <c r="EY29" s="369"/>
      <c r="EZ29" s="369"/>
      <c r="FA29" s="369"/>
      <c r="FB29" s="369"/>
      <c r="FC29" s="369"/>
      <c r="FD29" s="369"/>
      <c r="FE29" s="369"/>
      <c r="FF29" s="369"/>
      <c r="FG29" s="369"/>
      <c r="FH29" s="369"/>
      <c r="FI29" s="369"/>
      <c r="FJ29" s="369"/>
      <c r="FK29" s="369"/>
      <c r="FL29" s="369"/>
      <c r="FM29" s="369"/>
      <c r="FN29" s="369"/>
      <c r="FO29" s="369"/>
      <c r="FP29" s="369"/>
      <c r="FQ29" s="369"/>
      <c r="FR29" s="369"/>
      <c r="FS29" s="369"/>
      <c r="FT29" s="369"/>
      <c r="FU29" s="369"/>
      <c r="FV29" s="369"/>
      <c r="FW29" s="369"/>
      <c r="FX29" s="369"/>
      <c r="FY29" s="369"/>
      <c r="FZ29" s="369"/>
      <c r="GA29" s="369"/>
      <c r="GB29" s="369"/>
      <c r="GC29" s="369"/>
      <c r="GD29" s="369"/>
      <c r="GE29" s="369"/>
      <c r="GF29" s="369"/>
      <c r="GG29" s="369"/>
      <c r="GH29" s="369"/>
      <c r="GI29" s="369"/>
      <c r="GJ29" s="369"/>
      <c r="GK29" s="369"/>
      <c r="GL29" s="369"/>
      <c r="GM29" s="369"/>
      <c r="GN29" s="369"/>
      <c r="GO29" s="369"/>
      <c r="GP29" s="369"/>
      <c r="GQ29" s="369"/>
      <c r="GR29" s="369"/>
      <c r="GS29" s="369"/>
      <c r="GT29" s="369"/>
      <c r="GU29" s="369"/>
      <c r="GV29" s="369"/>
      <c r="GW29" s="369"/>
      <c r="GX29" s="369"/>
      <c r="GY29" s="369"/>
      <c r="GZ29" s="369"/>
      <c r="HA29" s="369"/>
      <c r="HB29" s="369"/>
      <c r="HC29" s="369"/>
      <c r="HD29" s="369"/>
      <c r="HE29" s="369"/>
      <c r="HF29" s="369"/>
      <c r="HG29" s="369"/>
      <c r="HH29" s="369"/>
      <c r="HI29" s="369"/>
      <c r="HJ29" s="369"/>
      <c r="HK29" s="369"/>
      <c r="HL29" s="369"/>
      <c r="HM29" s="369"/>
      <c r="HN29" s="369"/>
      <c r="HO29" s="369"/>
      <c r="HP29" s="369"/>
      <c r="HQ29" s="369"/>
      <c r="HR29" s="369"/>
      <c r="HS29" s="369"/>
      <c r="HT29" s="369"/>
      <c r="HU29" s="369"/>
      <c r="HV29" s="369"/>
      <c r="HW29" s="369"/>
      <c r="HX29" s="369"/>
      <c r="HY29" s="369"/>
      <c r="HZ29" s="369"/>
      <c r="IA29" s="369"/>
      <c r="IB29" s="369"/>
      <c r="IC29" s="369"/>
    </row>
    <row r="30" spans="1:237" s="370" customFormat="1" ht="258" customHeight="1" x14ac:dyDescent="0.2">
      <c r="A30" s="354">
        <f t="shared" si="0"/>
        <v>24</v>
      </c>
      <c r="B30" s="355" t="s">
        <v>89</v>
      </c>
      <c r="C30" s="356" t="s">
        <v>16</v>
      </c>
      <c r="D30" s="357" t="s">
        <v>210</v>
      </c>
      <c r="E30" s="358">
        <v>3120212</v>
      </c>
      <c r="F30" s="359" t="s">
        <v>62</v>
      </c>
      <c r="G30" s="360" t="s">
        <v>32</v>
      </c>
      <c r="H30" s="316" t="s">
        <v>63</v>
      </c>
      <c r="I30" s="338">
        <v>9943940</v>
      </c>
      <c r="J30" s="330"/>
      <c r="K30" s="361">
        <v>42459</v>
      </c>
      <c r="L30" s="347">
        <v>42490</v>
      </c>
      <c r="M30" s="347">
        <v>42519</v>
      </c>
      <c r="N30" s="362">
        <v>30</v>
      </c>
      <c r="O30" s="347">
        <v>42566</v>
      </c>
      <c r="P30" s="363" t="s">
        <v>69</v>
      </c>
      <c r="Q30" s="364" t="s">
        <v>553</v>
      </c>
      <c r="R30" s="365" t="s">
        <v>70</v>
      </c>
      <c r="S30" s="366" t="s">
        <v>321</v>
      </c>
      <c r="T30" s="367" t="s">
        <v>823</v>
      </c>
      <c r="U30" s="368" t="s">
        <v>296</v>
      </c>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369"/>
      <c r="CH30" s="369"/>
      <c r="CI30" s="369"/>
      <c r="CJ30" s="369"/>
      <c r="CK30" s="369"/>
      <c r="CL30" s="369"/>
      <c r="CM30" s="369"/>
      <c r="CN30" s="369"/>
      <c r="CO30" s="369"/>
      <c r="CP30" s="369"/>
      <c r="CQ30" s="369"/>
      <c r="CR30" s="369"/>
      <c r="CS30" s="369"/>
      <c r="CT30" s="369"/>
      <c r="CU30" s="369"/>
      <c r="CV30" s="369"/>
      <c r="CW30" s="369"/>
      <c r="CX30" s="369"/>
      <c r="CY30" s="369"/>
      <c r="CZ30" s="369"/>
      <c r="DA30" s="369"/>
      <c r="DB30" s="369"/>
      <c r="DC30" s="369"/>
      <c r="DD30" s="369"/>
      <c r="DE30" s="369"/>
      <c r="DF30" s="369"/>
      <c r="DG30" s="369"/>
      <c r="DH30" s="369"/>
      <c r="DI30" s="369"/>
      <c r="DJ30" s="369"/>
      <c r="DK30" s="369"/>
      <c r="DL30" s="369"/>
      <c r="DM30" s="369"/>
      <c r="DN30" s="369"/>
      <c r="DO30" s="369"/>
      <c r="DP30" s="369"/>
      <c r="DQ30" s="369"/>
      <c r="DR30" s="369"/>
      <c r="DS30" s="369"/>
      <c r="DT30" s="369"/>
      <c r="DU30" s="369"/>
      <c r="DV30" s="369"/>
      <c r="DW30" s="369"/>
      <c r="DX30" s="369"/>
      <c r="DY30" s="369"/>
      <c r="DZ30" s="369"/>
      <c r="EA30" s="369"/>
      <c r="EB30" s="369"/>
      <c r="EC30" s="369"/>
      <c r="ED30" s="369"/>
      <c r="EE30" s="369"/>
      <c r="EF30" s="369"/>
      <c r="EG30" s="369"/>
      <c r="EH30" s="369"/>
      <c r="EI30" s="369"/>
      <c r="EJ30" s="369"/>
      <c r="EK30" s="369"/>
      <c r="EL30" s="369"/>
      <c r="EM30" s="369"/>
      <c r="EN30" s="369"/>
      <c r="EO30" s="369"/>
      <c r="EP30" s="369"/>
      <c r="EQ30" s="369"/>
      <c r="ER30" s="369"/>
      <c r="ES30" s="369"/>
      <c r="ET30" s="369"/>
      <c r="EU30" s="369"/>
      <c r="EV30" s="369"/>
      <c r="EW30" s="369"/>
      <c r="EX30" s="369"/>
      <c r="EY30" s="369"/>
      <c r="EZ30" s="369"/>
      <c r="FA30" s="369"/>
      <c r="FB30" s="369"/>
      <c r="FC30" s="369"/>
      <c r="FD30" s="369"/>
      <c r="FE30" s="369"/>
      <c r="FF30" s="369"/>
      <c r="FG30" s="369"/>
      <c r="FH30" s="369"/>
      <c r="FI30" s="369"/>
      <c r="FJ30" s="369"/>
      <c r="FK30" s="369"/>
      <c r="FL30" s="369"/>
      <c r="FM30" s="369"/>
      <c r="FN30" s="369"/>
      <c r="FO30" s="369"/>
      <c r="FP30" s="369"/>
      <c r="FQ30" s="369"/>
      <c r="FR30" s="369"/>
      <c r="FS30" s="369"/>
      <c r="FT30" s="369"/>
      <c r="FU30" s="369"/>
      <c r="FV30" s="369"/>
      <c r="FW30" s="369"/>
      <c r="FX30" s="369"/>
      <c r="FY30" s="369"/>
      <c r="FZ30" s="369"/>
      <c r="GA30" s="369"/>
      <c r="GB30" s="369"/>
      <c r="GC30" s="369"/>
      <c r="GD30" s="369"/>
      <c r="GE30" s="369"/>
      <c r="GF30" s="369"/>
      <c r="GG30" s="369"/>
      <c r="GH30" s="369"/>
      <c r="GI30" s="369"/>
      <c r="GJ30" s="369"/>
      <c r="GK30" s="369"/>
      <c r="GL30" s="369"/>
      <c r="GM30" s="369"/>
      <c r="GN30" s="369"/>
      <c r="GO30" s="369"/>
      <c r="GP30" s="369"/>
      <c r="GQ30" s="369"/>
      <c r="GR30" s="369"/>
      <c r="GS30" s="369"/>
      <c r="GT30" s="369"/>
      <c r="GU30" s="369"/>
      <c r="GV30" s="369"/>
      <c r="GW30" s="369"/>
      <c r="GX30" s="369"/>
      <c r="GY30" s="369"/>
      <c r="GZ30" s="369"/>
      <c r="HA30" s="369"/>
      <c r="HB30" s="369"/>
      <c r="HC30" s="369"/>
      <c r="HD30" s="369"/>
      <c r="HE30" s="369"/>
      <c r="HF30" s="369"/>
      <c r="HG30" s="369"/>
      <c r="HH30" s="369"/>
      <c r="HI30" s="369"/>
      <c r="HJ30" s="369"/>
      <c r="HK30" s="369"/>
      <c r="HL30" s="369"/>
      <c r="HM30" s="369"/>
      <c r="HN30" s="369"/>
      <c r="HO30" s="369"/>
      <c r="HP30" s="369"/>
      <c r="HQ30" s="369"/>
      <c r="HR30" s="369"/>
      <c r="HS30" s="369"/>
      <c r="HT30" s="369"/>
      <c r="HU30" s="369"/>
      <c r="HV30" s="369"/>
      <c r="HW30" s="369"/>
      <c r="HX30" s="369"/>
      <c r="HY30" s="369"/>
      <c r="HZ30" s="369"/>
      <c r="IA30" s="369"/>
      <c r="IB30" s="369"/>
      <c r="IC30" s="369"/>
    </row>
    <row r="31" spans="1:237" s="370" customFormat="1" ht="248.25" customHeight="1" x14ac:dyDescent="0.2">
      <c r="A31" s="354">
        <f t="shared" si="0"/>
        <v>25</v>
      </c>
      <c r="B31" s="355" t="s">
        <v>89</v>
      </c>
      <c r="C31" s="356" t="s">
        <v>16</v>
      </c>
      <c r="D31" s="357" t="s">
        <v>210</v>
      </c>
      <c r="E31" s="358">
        <v>3120212</v>
      </c>
      <c r="F31" s="359" t="s">
        <v>62</v>
      </c>
      <c r="G31" s="360" t="s">
        <v>552</v>
      </c>
      <c r="H31" s="316" t="s">
        <v>71</v>
      </c>
      <c r="I31" s="338">
        <v>17013000</v>
      </c>
      <c r="J31" s="338">
        <v>17013000</v>
      </c>
      <c r="K31" s="361">
        <v>42459</v>
      </c>
      <c r="L31" s="347">
        <v>42496</v>
      </c>
      <c r="M31" s="347">
        <v>42523</v>
      </c>
      <c r="N31" s="362">
        <v>90</v>
      </c>
      <c r="O31" s="347">
        <v>42614</v>
      </c>
      <c r="P31" s="363" t="s">
        <v>72</v>
      </c>
      <c r="Q31" s="364" t="s">
        <v>582</v>
      </c>
      <c r="R31" s="365" t="s">
        <v>73</v>
      </c>
      <c r="S31" s="366" t="s">
        <v>321</v>
      </c>
      <c r="T31" s="422" t="s">
        <v>721</v>
      </c>
      <c r="U31" s="368" t="s">
        <v>303</v>
      </c>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c r="CK31" s="369"/>
      <c r="CL31" s="369"/>
      <c r="CM31" s="369"/>
      <c r="CN31" s="369"/>
      <c r="CO31" s="369"/>
      <c r="CP31" s="369"/>
      <c r="CQ31" s="369"/>
      <c r="CR31" s="369"/>
      <c r="CS31" s="369"/>
      <c r="CT31" s="369"/>
      <c r="CU31" s="369"/>
      <c r="CV31" s="369"/>
      <c r="CW31" s="369"/>
      <c r="CX31" s="369"/>
      <c r="CY31" s="369"/>
      <c r="CZ31" s="369"/>
      <c r="DA31" s="369"/>
      <c r="DB31" s="369"/>
      <c r="DC31" s="369"/>
      <c r="DD31" s="369"/>
      <c r="DE31" s="369"/>
      <c r="DF31" s="369"/>
      <c r="DG31" s="369"/>
      <c r="DH31" s="369"/>
      <c r="DI31" s="369"/>
      <c r="DJ31" s="369"/>
      <c r="DK31" s="369"/>
      <c r="DL31" s="369"/>
      <c r="DM31" s="369"/>
      <c r="DN31" s="369"/>
      <c r="DO31" s="369"/>
      <c r="DP31" s="369"/>
      <c r="DQ31" s="369"/>
      <c r="DR31" s="369"/>
      <c r="DS31" s="369"/>
      <c r="DT31" s="369"/>
      <c r="DU31" s="369"/>
      <c r="DV31" s="369"/>
      <c r="DW31" s="369"/>
      <c r="DX31" s="369"/>
      <c r="DY31" s="369"/>
      <c r="DZ31" s="369"/>
      <c r="EA31" s="369"/>
      <c r="EB31" s="369"/>
      <c r="EC31" s="369"/>
      <c r="ED31" s="369"/>
      <c r="EE31" s="369"/>
      <c r="EF31" s="369"/>
      <c r="EG31" s="369"/>
      <c r="EH31" s="369"/>
      <c r="EI31" s="369"/>
      <c r="EJ31" s="369"/>
      <c r="EK31" s="369"/>
      <c r="EL31" s="369"/>
      <c r="EM31" s="369"/>
      <c r="EN31" s="369"/>
      <c r="EO31" s="369"/>
      <c r="EP31" s="369"/>
      <c r="EQ31" s="369"/>
      <c r="ER31" s="369"/>
      <c r="ES31" s="369"/>
      <c r="ET31" s="369"/>
      <c r="EU31" s="369"/>
      <c r="EV31" s="369"/>
      <c r="EW31" s="369"/>
      <c r="EX31" s="369"/>
      <c r="EY31" s="369"/>
      <c r="EZ31" s="369"/>
      <c r="FA31" s="369"/>
      <c r="FB31" s="369"/>
      <c r="FC31" s="369"/>
      <c r="FD31" s="369"/>
      <c r="FE31" s="369"/>
      <c r="FF31" s="369"/>
      <c r="FG31" s="369"/>
      <c r="FH31" s="369"/>
      <c r="FI31" s="369"/>
      <c r="FJ31" s="369"/>
      <c r="FK31" s="369"/>
      <c r="FL31" s="369"/>
      <c r="FM31" s="369"/>
      <c r="FN31" s="369"/>
      <c r="FO31" s="369"/>
      <c r="FP31" s="369"/>
      <c r="FQ31" s="369"/>
      <c r="FR31" s="369"/>
      <c r="FS31" s="369"/>
      <c r="FT31" s="369"/>
      <c r="FU31" s="369"/>
      <c r="FV31" s="369"/>
      <c r="FW31" s="369"/>
      <c r="FX31" s="369"/>
      <c r="FY31" s="369"/>
      <c r="FZ31" s="369"/>
      <c r="GA31" s="369"/>
      <c r="GB31" s="369"/>
      <c r="GC31" s="369"/>
      <c r="GD31" s="369"/>
      <c r="GE31" s="369"/>
      <c r="GF31" s="369"/>
      <c r="GG31" s="369"/>
      <c r="GH31" s="369"/>
      <c r="GI31" s="369"/>
      <c r="GJ31" s="369"/>
      <c r="GK31" s="369"/>
      <c r="GL31" s="369"/>
      <c r="GM31" s="369"/>
      <c r="GN31" s="369"/>
      <c r="GO31" s="369"/>
      <c r="GP31" s="369"/>
      <c r="GQ31" s="369"/>
      <c r="GR31" s="369"/>
      <c r="GS31" s="369"/>
      <c r="GT31" s="369"/>
      <c r="GU31" s="369"/>
      <c r="GV31" s="369"/>
      <c r="GW31" s="369"/>
      <c r="GX31" s="369"/>
      <c r="GY31" s="369"/>
      <c r="GZ31" s="369"/>
      <c r="HA31" s="369"/>
      <c r="HB31" s="369"/>
      <c r="HC31" s="369"/>
      <c r="HD31" s="369"/>
      <c r="HE31" s="369"/>
      <c r="HF31" s="369"/>
      <c r="HG31" s="369"/>
      <c r="HH31" s="369"/>
      <c r="HI31" s="369"/>
      <c r="HJ31" s="369"/>
      <c r="HK31" s="369"/>
      <c r="HL31" s="369"/>
      <c r="HM31" s="369"/>
      <c r="HN31" s="369"/>
      <c r="HO31" s="369"/>
      <c r="HP31" s="369"/>
      <c r="HQ31" s="369"/>
      <c r="HR31" s="369"/>
      <c r="HS31" s="369"/>
      <c r="HT31" s="369"/>
      <c r="HU31" s="369"/>
      <c r="HV31" s="369"/>
      <c r="HW31" s="369"/>
      <c r="HX31" s="369"/>
      <c r="HY31" s="369"/>
      <c r="HZ31" s="369"/>
      <c r="IA31" s="369"/>
      <c r="IB31" s="369"/>
      <c r="IC31" s="369"/>
    </row>
    <row r="32" spans="1:237" s="370" customFormat="1" ht="127.5" x14ac:dyDescent="0.2">
      <c r="A32" s="354">
        <f t="shared" si="0"/>
        <v>26</v>
      </c>
      <c r="B32" s="355" t="s">
        <v>89</v>
      </c>
      <c r="C32" s="356" t="s">
        <v>16</v>
      </c>
      <c r="D32" s="357" t="s">
        <v>210</v>
      </c>
      <c r="E32" s="358">
        <v>3120212</v>
      </c>
      <c r="F32" s="359" t="s">
        <v>62</v>
      </c>
      <c r="G32" s="360" t="s">
        <v>32</v>
      </c>
      <c r="H32" s="316" t="s">
        <v>63</v>
      </c>
      <c r="I32" s="338">
        <v>10000000</v>
      </c>
      <c r="J32" s="338"/>
      <c r="K32" s="361">
        <v>42510</v>
      </c>
      <c r="L32" s="347">
        <v>42541</v>
      </c>
      <c r="M32" s="347">
        <v>42570</v>
      </c>
      <c r="N32" s="362">
        <v>30</v>
      </c>
      <c r="O32" s="347">
        <v>42490</v>
      </c>
      <c r="P32" s="363" t="s">
        <v>74</v>
      </c>
      <c r="Q32" s="364" t="s">
        <v>75</v>
      </c>
      <c r="R32" s="365" t="s">
        <v>76</v>
      </c>
      <c r="S32" s="366" t="s">
        <v>321</v>
      </c>
      <c r="T32" s="366" t="s">
        <v>698</v>
      </c>
      <c r="U32" s="366" t="s">
        <v>296</v>
      </c>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c r="BW32" s="369"/>
      <c r="BX32" s="369"/>
      <c r="BY32" s="369"/>
      <c r="BZ32" s="369"/>
      <c r="CA32" s="369"/>
      <c r="CB32" s="369"/>
      <c r="CC32" s="369"/>
      <c r="CD32" s="369"/>
      <c r="CE32" s="369"/>
      <c r="CF32" s="369"/>
      <c r="CG32" s="369"/>
      <c r="CH32" s="369"/>
      <c r="CI32" s="369"/>
      <c r="CJ32" s="369"/>
      <c r="CK32" s="369"/>
      <c r="CL32" s="369"/>
      <c r="CM32" s="369"/>
      <c r="CN32" s="369"/>
      <c r="CO32" s="369"/>
      <c r="CP32" s="369"/>
      <c r="CQ32" s="369"/>
      <c r="CR32" s="369"/>
      <c r="CS32" s="369"/>
      <c r="CT32" s="369"/>
      <c r="CU32" s="369"/>
      <c r="CV32" s="369"/>
      <c r="CW32" s="369"/>
      <c r="CX32" s="369"/>
      <c r="CY32" s="369"/>
      <c r="CZ32" s="369"/>
      <c r="DA32" s="369"/>
      <c r="DB32" s="369"/>
      <c r="DC32" s="369"/>
      <c r="DD32" s="369"/>
      <c r="DE32" s="369"/>
      <c r="DF32" s="369"/>
      <c r="DG32" s="369"/>
      <c r="DH32" s="369"/>
      <c r="DI32" s="369"/>
      <c r="DJ32" s="369"/>
      <c r="DK32" s="369"/>
      <c r="DL32" s="369"/>
      <c r="DM32" s="369"/>
      <c r="DN32" s="369"/>
      <c r="DO32" s="369"/>
      <c r="DP32" s="369"/>
      <c r="DQ32" s="369"/>
      <c r="DR32" s="369"/>
      <c r="DS32" s="369"/>
      <c r="DT32" s="369"/>
      <c r="DU32" s="369"/>
      <c r="DV32" s="369"/>
      <c r="DW32" s="369"/>
      <c r="DX32" s="369"/>
      <c r="DY32" s="369"/>
      <c r="DZ32" s="369"/>
      <c r="EA32" s="369"/>
      <c r="EB32" s="369"/>
      <c r="EC32" s="369"/>
      <c r="ED32" s="369"/>
      <c r="EE32" s="369"/>
      <c r="EF32" s="369"/>
      <c r="EG32" s="369"/>
      <c r="EH32" s="369"/>
      <c r="EI32" s="369"/>
      <c r="EJ32" s="369"/>
      <c r="EK32" s="369"/>
      <c r="EL32" s="369"/>
      <c r="EM32" s="369"/>
      <c r="EN32" s="369"/>
      <c r="EO32" s="369"/>
      <c r="EP32" s="369"/>
      <c r="EQ32" s="369"/>
      <c r="ER32" s="369"/>
      <c r="ES32" s="369"/>
      <c r="ET32" s="369"/>
      <c r="EU32" s="369"/>
      <c r="EV32" s="369"/>
      <c r="EW32" s="369"/>
      <c r="EX32" s="369"/>
      <c r="EY32" s="369"/>
      <c r="EZ32" s="369"/>
      <c r="FA32" s="369"/>
      <c r="FB32" s="369"/>
      <c r="FC32" s="369"/>
      <c r="FD32" s="369"/>
      <c r="FE32" s="369"/>
      <c r="FF32" s="369"/>
      <c r="FG32" s="369"/>
      <c r="FH32" s="369"/>
      <c r="FI32" s="369"/>
      <c r="FJ32" s="369"/>
      <c r="FK32" s="369"/>
      <c r="FL32" s="369"/>
      <c r="FM32" s="369"/>
      <c r="FN32" s="369"/>
      <c r="FO32" s="369"/>
      <c r="FP32" s="369"/>
      <c r="FQ32" s="369"/>
      <c r="FR32" s="369"/>
      <c r="FS32" s="369"/>
      <c r="FT32" s="369"/>
      <c r="FU32" s="369"/>
      <c r="FV32" s="369"/>
      <c r="FW32" s="369"/>
      <c r="FX32" s="369"/>
      <c r="FY32" s="369"/>
      <c r="FZ32" s="369"/>
      <c r="GA32" s="369"/>
      <c r="GB32" s="369"/>
      <c r="GC32" s="369"/>
      <c r="GD32" s="369"/>
      <c r="GE32" s="369"/>
      <c r="GF32" s="369"/>
      <c r="GG32" s="369"/>
      <c r="GH32" s="369"/>
      <c r="GI32" s="369"/>
      <c r="GJ32" s="369"/>
      <c r="GK32" s="369"/>
      <c r="GL32" s="369"/>
      <c r="GM32" s="369"/>
      <c r="GN32" s="369"/>
      <c r="GO32" s="369"/>
      <c r="GP32" s="369"/>
      <c r="GQ32" s="369"/>
      <c r="GR32" s="369"/>
      <c r="GS32" s="369"/>
      <c r="GT32" s="369"/>
      <c r="GU32" s="369"/>
      <c r="GV32" s="369"/>
      <c r="GW32" s="369"/>
      <c r="GX32" s="369"/>
      <c r="GY32" s="369"/>
      <c r="GZ32" s="369"/>
      <c r="HA32" s="369"/>
      <c r="HB32" s="369"/>
      <c r="HC32" s="369"/>
      <c r="HD32" s="369"/>
      <c r="HE32" s="369"/>
      <c r="HF32" s="369"/>
      <c r="HG32" s="369"/>
      <c r="HH32" s="369"/>
      <c r="HI32" s="369"/>
      <c r="HJ32" s="369"/>
      <c r="HK32" s="369"/>
      <c r="HL32" s="369"/>
      <c r="HM32" s="369"/>
      <c r="HN32" s="369"/>
      <c r="HO32" s="369"/>
      <c r="HP32" s="369"/>
      <c r="HQ32" s="369"/>
      <c r="HR32" s="369"/>
      <c r="HS32" s="369"/>
      <c r="HT32" s="369"/>
      <c r="HU32" s="369"/>
      <c r="HV32" s="369"/>
      <c r="HW32" s="369"/>
      <c r="HX32" s="369"/>
      <c r="HY32" s="369"/>
      <c r="HZ32" s="369"/>
      <c r="IA32" s="369"/>
      <c r="IB32" s="369"/>
      <c r="IC32" s="369"/>
    </row>
    <row r="33" spans="1:237" s="370" customFormat="1" ht="233.25" customHeight="1" x14ac:dyDescent="0.2">
      <c r="A33" s="354">
        <f t="shared" si="0"/>
        <v>27</v>
      </c>
      <c r="B33" s="355" t="s">
        <v>89</v>
      </c>
      <c r="C33" s="356" t="s">
        <v>16</v>
      </c>
      <c r="D33" s="357" t="s">
        <v>210</v>
      </c>
      <c r="E33" s="358">
        <v>3120212</v>
      </c>
      <c r="F33" s="359" t="s">
        <v>62</v>
      </c>
      <c r="G33" s="360" t="s">
        <v>77</v>
      </c>
      <c r="H33" s="316" t="s">
        <v>28</v>
      </c>
      <c r="I33" s="333">
        <v>14000000</v>
      </c>
      <c r="J33" s="338"/>
      <c r="K33" s="361">
        <v>42515</v>
      </c>
      <c r="L33" s="347">
        <v>42576</v>
      </c>
      <c r="M33" s="347">
        <v>42581</v>
      </c>
      <c r="N33" s="421" t="s">
        <v>744</v>
      </c>
      <c r="O33" s="347">
        <v>42589</v>
      </c>
      <c r="P33" s="363" t="s">
        <v>735</v>
      </c>
      <c r="Q33" s="364" t="s">
        <v>733</v>
      </c>
      <c r="R33" s="365" t="s">
        <v>734</v>
      </c>
      <c r="S33" s="366" t="s">
        <v>321</v>
      </c>
      <c r="T33" s="422" t="s">
        <v>745</v>
      </c>
      <c r="U33" s="366" t="s">
        <v>702</v>
      </c>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c r="CK33" s="369"/>
      <c r="CL33" s="369"/>
      <c r="CM33" s="369"/>
      <c r="CN33" s="369"/>
      <c r="CO33" s="369"/>
      <c r="CP33" s="369"/>
      <c r="CQ33" s="369"/>
      <c r="CR33" s="369"/>
      <c r="CS33" s="369"/>
      <c r="CT33" s="369"/>
      <c r="CU33" s="369"/>
      <c r="CV33" s="369"/>
      <c r="CW33" s="369"/>
      <c r="CX33" s="369"/>
      <c r="CY33" s="369"/>
      <c r="CZ33" s="369"/>
      <c r="DA33" s="369"/>
      <c r="DB33" s="369"/>
      <c r="DC33" s="369"/>
      <c r="DD33" s="369"/>
      <c r="DE33" s="369"/>
      <c r="DF33" s="369"/>
      <c r="DG33" s="369"/>
      <c r="DH33" s="369"/>
      <c r="DI33" s="369"/>
      <c r="DJ33" s="369"/>
      <c r="DK33" s="369"/>
      <c r="DL33" s="369"/>
      <c r="DM33" s="369"/>
      <c r="DN33" s="369"/>
      <c r="DO33" s="369"/>
      <c r="DP33" s="369"/>
      <c r="DQ33" s="369"/>
      <c r="DR33" s="369"/>
      <c r="DS33" s="369"/>
      <c r="DT33" s="369"/>
      <c r="DU33" s="369"/>
      <c r="DV33" s="369"/>
      <c r="DW33" s="369"/>
      <c r="DX33" s="369"/>
      <c r="DY33" s="369"/>
      <c r="DZ33" s="369"/>
      <c r="EA33" s="369"/>
      <c r="EB33" s="369"/>
      <c r="EC33" s="369"/>
      <c r="ED33" s="369"/>
      <c r="EE33" s="369"/>
      <c r="EF33" s="369"/>
      <c r="EG33" s="369"/>
      <c r="EH33" s="369"/>
      <c r="EI33" s="369"/>
      <c r="EJ33" s="369"/>
      <c r="EK33" s="369"/>
      <c r="EL33" s="369"/>
      <c r="EM33" s="369"/>
      <c r="EN33" s="369"/>
      <c r="EO33" s="369"/>
      <c r="EP33" s="369"/>
      <c r="EQ33" s="369"/>
      <c r="ER33" s="369"/>
      <c r="ES33" s="369"/>
      <c r="ET33" s="369"/>
      <c r="EU33" s="369"/>
      <c r="EV33" s="369"/>
      <c r="EW33" s="369"/>
      <c r="EX33" s="369"/>
      <c r="EY33" s="369"/>
      <c r="EZ33" s="369"/>
      <c r="FA33" s="369"/>
      <c r="FB33" s="369"/>
      <c r="FC33" s="369"/>
      <c r="FD33" s="369"/>
      <c r="FE33" s="369"/>
      <c r="FF33" s="369"/>
      <c r="FG33" s="369"/>
      <c r="FH33" s="369"/>
      <c r="FI33" s="369"/>
      <c r="FJ33" s="369"/>
      <c r="FK33" s="369"/>
      <c r="FL33" s="369"/>
      <c r="FM33" s="369"/>
      <c r="FN33" s="369"/>
      <c r="FO33" s="369"/>
      <c r="FP33" s="369"/>
      <c r="FQ33" s="369"/>
      <c r="FR33" s="369"/>
      <c r="FS33" s="369"/>
      <c r="FT33" s="369"/>
      <c r="FU33" s="369"/>
      <c r="FV33" s="369"/>
      <c r="FW33" s="369"/>
      <c r="FX33" s="369"/>
      <c r="FY33" s="369"/>
      <c r="FZ33" s="369"/>
      <c r="GA33" s="369"/>
      <c r="GB33" s="369"/>
      <c r="GC33" s="369"/>
      <c r="GD33" s="369"/>
      <c r="GE33" s="369"/>
      <c r="GF33" s="369"/>
      <c r="GG33" s="369"/>
      <c r="GH33" s="369"/>
      <c r="GI33" s="369"/>
      <c r="GJ33" s="369"/>
      <c r="GK33" s="369"/>
      <c r="GL33" s="369"/>
      <c r="GM33" s="369"/>
      <c r="GN33" s="369"/>
      <c r="GO33" s="369"/>
      <c r="GP33" s="369"/>
      <c r="GQ33" s="369"/>
      <c r="GR33" s="369"/>
      <c r="GS33" s="369"/>
      <c r="GT33" s="369"/>
      <c r="GU33" s="369"/>
      <c r="GV33" s="369"/>
      <c r="GW33" s="369"/>
      <c r="GX33" s="369"/>
      <c r="GY33" s="369"/>
      <c r="GZ33" s="369"/>
      <c r="HA33" s="369"/>
      <c r="HB33" s="369"/>
      <c r="HC33" s="369"/>
      <c r="HD33" s="369"/>
      <c r="HE33" s="369"/>
      <c r="HF33" s="369"/>
      <c r="HG33" s="369"/>
      <c r="HH33" s="369"/>
      <c r="HI33" s="369"/>
      <c r="HJ33" s="369"/>
      <c r="HK33" s="369"/>
      <c r="HL33" s="369"/>
      <c r="HM33" s="369"/>
      <c r="HN33" s="369"/>
      <c r="HO33" s="369"/>
      <c r="HP33" s="369"/>
      <c r="HQ33" s="369"/>
      <c r="HR33" s="369"/>
      <c r="HS33" s="369"/>
      <c r="HT33" s="369"/>
      <c r="HU33" s="369"/>
      <c r="HV33" s="369"/>
      <c r="HW33" s="369"/>
      <c r="HX33" s="369"/>
      <c r="HY33" s="369"/>
      <c r="HZ33" s="369"/>
      <c r="IA33" s="369"/>
      <c r="IB33" s="369"/>
      <c r="IC33" s="369"/>
    </row>
    <row r="34" spans="1:237" s="370" customFormat="1" ht="216" customHeight="1" x14ac:dyDescent="0.2">
      <c r="A34" s="354">
        <f t="shared" si="0"/>
        <v>28</v>
      </c>
      <c r="B34" s="355" t="s">
        <v>89</v>
      </c>
      <c r="C34" s="356" t="s">
        <v>16</v>
      </c>
      <c r="D34" s="357" t="s">
        <v>210</v>
      </c>
      <c r="E34" s="358">
        <v>3120212</v>
      </c>
      <c r="F34" s="359" t="s">
        <v>62</v>
      </c>
      <c r="G34" s="360" t="s">
        <v>77</v>
      </c>
      <c r="H34" s="316" t="s">
        <v>28</v>
      </c>
      <c r="I34" s="334">
        <v>15500000</v>
      </c>
      <c r="J34" s="338"/>
      <c r="K34" s="361">
        <v>42514</v>
      </c>
      <c r="L34" s="347">
        <v>42575</v>
      </c>
      <c r="M34" s="347">
        <v>42581</v>
      </c>
      <c r="N34" s="421" t="s">
        <v>746</v>
      </c>
      <c r="O34" s="347">
        <v>42597</v>
      </c>
      <c r="P34" s="363" t="s">
        <v>606</v>
      </c>
      <c r="Q34" s="364" t="s">
        <v>736</v>
      </c>
      <c r="R34" s="365" t="s">
        <v>737</v>
      </c>
      <c r="S34" s="366" t="s">
        <v>321</v>
      </c>
      <c r="T34" s="422" t="s">
        <v>754</v>
      </c>
      <c r="U34" s="366" t="s">
        <v>702</v>
      </c>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69"/>
      <c r="BW34" s="369"/>
      <c r="BX34" s="369"/>
      <c r="BY34" s="369"/>
      <c r="BZ34" s="369"/>
      <c r="CA34" s="369"/>
      <c r="CB34" s="369"/>
      <c r="CC34" s="369"/>
      <c r="CD34" s="369"/>
      <c r="CE34" s="369"/>
      <c r="CF34" s="369"/>
      <c r="CG34" s="369"/>
      <c r="CH34" s="369"/>
      <c r="CI34" s="369"/>
      <c r="CJ34" s="369"/>
      <c r="CK34" s="369"/>
      <c r="CL34" s="369"/>
      <c r="CM34" s="369"/>
      <c r="CN34" s="369"/>
      <c r="CO34" s="369"/>
      <c r="CP34" s="369"/>
      <c r="CQ34" s="369"/>
      <c r="CR34" s="369"/>
      <c r="CS34" s="369"/>
      <c r="CT34" s="369"/>
      <c r="CU34" s="369"/>
      <c r="CV34" s="369"/>
      <c r="CW34" s="369"/>
      <c r="CX34" s="369"/>
      <c r="CY34" s="369"/>
      <c r="CZ34" s="369"/>
      <c r="DA34" s="369"/>
      <c r="DB34" s="369"/>
      <c r="DC34" s="369"/>
      <c r="DD34" s="369"/>
      <c r="DE34" s="369"/>
      <c r="DF34" s="369"/>
      <c r="DG34" s="369"/>
      <c r="DH34" s="369"/>
      <c r="DI34" s="369"/>
      <c r="DJ34" s="369"/>
      <c r="DK34" s="369"/>
      <c r="DL34" s="369"/>
      <c r="DM34" s="369"/>
      <c r="DN34" s="369"/>
      <c r="DO34" s="369"/>
      <c r="DP34" s="369"/>
      <c r="DQ34" s="369"/>
      <c r="DR34" s="369"/>
      <c r="DS34" s="369"/>
      <c r="DT34" s="369"/>
      <c r="DU34" s="369"/>
      <c r="DV34" s="369"/>
      <c r="DW34" s="369"/>
      <c r="DX34" s="369"/>
      <c r="DY34" s="369"/>
      <c r="DZ34" s="369"/>
      <c r="EA34" s="369"/>
      <c r="EB34" s="369"/>
      <c r="EC34" s="369"/>
      <c r="ED34" s="369"/>
      <c r="EE34" s="369"/>
      <c r="EF34" s="369"/>
      <c r="EG34" s="369"/>
      <c r="EH34" s="369"/>
      <c r="EI34" s="369"/>
      <c r="EJ34" s="369"/>
      <c r="EK34" s="369"/>
      <c r="EL34" s="369"/>
      <c r="EM34" s="369"/>
      <c r="EN34" s="369"/>
      <c r="EO34" s="369"/>
      <c r="EP34" s="369"/>
      <c r="EQ34" s="369"/>
      <c r="ER34" s="369"/>
      <c r="ES34" s="369"/>
      <c r="ET34" s="369"/>
      <c r="EU34" s="369"/>
      <c r="EV34" s="369"/>
      <c r="EW34" s="369"/>
      <c r="EX34" s="369"/>
      <c r="EY34" s="369"/>
      <c r="EZ34" s="369"/>
      <c r="FA34" s="369"/>
      <c r="FB34" s="369"/>
      <c r="FC34" s="369"/>
      <c r="FD34" s="369"/>
      <c r="FE34" s="369"/>
      <c r="FF34" s="369"/>
      <c r="FG34" s="369"/>
      <c r="FH34" s="369"/>
      <c r="FI34" s="369"/>
      <c r="FJ34" s="369"/>
      <c r="FK34" s="369"/>
      <c r="FL34" s="369"/>
      <c r="FM34" s="369"/>
      <c r="FN34" s="369"/>
      <c r="FO34" s="369"/>
      <c r="FP34" s="369"/>
      <c r="FQ34" s="369"/>
      <c r="FR34" s="369"/>
      <c r="FS34" s="369"/>
      <c r="FT34" s="369"/>
      <c r="FU34" s="369"/>
      <c r="FV34" s="369"/>
      <c r="FW34" s="369"/>
      <c r="FX34" s="369"/>
      <c r="FY34" s="369"/>
      <c r="FZ34" s="369"/>
      <c r="GA34" s="369"/>
      <c r="GB34" s="369"/>
      <c r="GC34" s="369"/>
      <c r="GD34" s="369"/>
      <c r="GE34" s="369"/>
      <c r="GF34" s="369"/>
      <c r="GG34" s="369"/>
      <c r="GH34" s="369"/>
      <c r="GI34" s="369"/>
      <c r="GJ34" s="369"/>
      <c r="GK34" s="369"/>
      <c r="GL34" s="369"/>
      <c r="GM34" s="369"/>
      <c r="GN34" s="369"/>
      <c r="GO34" s="369"/>
      <c r="GP34" s="369"/>
      <c r="GQ34" s="369"/>
      <c r="GR34" s="369"/>
      <c r="GS34" s="369"/>
      <c r="GT34" s="369"/>
      <c r="GU34" s="369"/>
      <c r="GV34" s="369"/>
      <c r="GW34" s="369"/>
      <c r="GX34" s="369"/>
      <c r="GY34" s="369"/>
      <c r="GZ34" s="369"/>
      <c r="HA34" s="369"/>
      <c r="HB34" s="369"/>
      <c r="HC34" s="369"/>
      <c r="HD34" s="369"/>
      <c r="HE34" s="369"/>
      <c r="HF34" s="369"/>
      <c r="HG34" s="369"/>
      <c r="HH34" s="369"/>
      <c r="HI34" s="369"/>
      <c r="HJ34" s="369"/>
      <c r="HK34" s="369"/>
      <c r="HL34" s="369"/>
      <c r="HM34" s="369"/>
      <c r="HN34" s="369"/>
      <c r="HO34" s="369"/>
      <c r="HP34" s="369"/>
      <c r="HQ34" s="369"/>
      <c r="HR34" s="369"/>
      <c r="HS34" s="369"/>
      <c r="HT34" s="369"/>
      <c r="HU34" s="369"/>
      <c r="HV34" s="369"/>
      <c r="HW34" s="369"/>
      <c r="HX34" s="369"/>
      <c r="HY34" s="369"/>
      <c r="HZ34" s="369"/>
      <c r="IA34" s="369"/>
      <c r="IB34" s="369"/>
      <c r="IC34" s="369"/>
    </row>
    <row r="35" spans="1:237" s="370" customFormat="1" ht="237.75" customHeight="1" x14ac:dyDescent="0.2">
      <c r="A35" s="354">
        <f t="shared" si="0"/>
        <v>29</v>
      </c>
      <c r="B35" s="355" t="s">
        <v>89</v>
      </c>
      <c r="C35" s="356" t="s">
        <v>16</v>
      </c>
      <c r="D35" s="357" t="s">
        <v>210</v>
      </c>
      <c r="E35" s="358">
        <v>3120212</v>
      </c>
      <c r="F35" s="359" t="s">
        <v>62</v>
      </c>
      <c r="G35" s="360" t="s">
        <v>77</v>
      </c>
      <c r="H35" s="316" t="s">
        <v>28</v>
      </c>
      <c r="I35" s="334">
        <v>9000000</v>
      </c>
      <c r="J35" s="338"/>
      <c r="K35" s="361">
        <v>42514</v>
      </c>
      <c r="L35" s="347">
        <v>42575</v>
      </c>
      <c r="M35" s="347">
        <v>42581</v>
      </c>
      <c r="N35" s="421" t="s">
        <v>743</v>
      </c>
      <c r="O35" s="347">
        <v>42597</v>
      </c>
      <c r="P35" s="363" t="s">
        <v>738</v>
      </c>
      <c r="Q35" s="364" t="s">
        <v>739</v>
      </c>
      <c r="R35" s="365" t="s">
        <v>740</v>
      </c>
      <c r="S35" s="366" t="s">
        <v>321</v>
      </c>
      <c r="T35" s="422" t="s">
        <v>742</v>
      </c>
      <c r="U35" s="366"/>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369"/>
      <c r="CI35" s="369"/>
      <c r="CJ35" s="369"/>
      <c r="CK35" s="369"/>
      <c r="CL35" s="369"/>
      <c r="CM35" s="369"/>
      <c r="CN35" s="369"/>
      <c r="CO35" s="369"/>
      <c r="CP35" s="369"/>
      <c r="CQ35" s="369"/>
      <c r="CR35" s="369"/>
      <c r="CS35" s="369"/>
      <c r="CT35" s="369"/>
      <c r="CU35" s="369"/>
      <c r="CV35" s="369"/>
      <c r="CW35" s="369"/>
      <c r="CX35" s="369"/>
      <c r="CY35" s="369"/>
      <c r="CZ35" s="369"/>
      <c r="DA35" s="369"/>
      <c r="DB35" s="369"/>
      <c r="DC35" s="369"/>
      <c r="DD35" s="369"/>
      <c r="DE35" s="369"/>
      <c r="DF35" s="369"/>
      <c r="DG35" s="369"/>
      <c r="DH35" s="369"/>
      <c r="DI35" s="369"/>
      <c r="DJ35" s="369"/>
      <c r="DK35" s="369"/>
      <c r="DL35" s="369"/>
      <c r="DM35" s="369"/>
      <c r="DN35" s="369"/>
      <c r="DO35" s="369"/>
      <c r="DP35" s="369"/>
      <c r="DQ35" s="369"/>
      <c r="DR35" s="369"/>
      <c r="DS35" s="369"/>
      <c r="DT35" s="369"/>
      <c r="DU35" s="369"/>
      <c r="DV35" s="369"/>
      <c r="DW35" s="369"/>
      <c r="DX35" s="369"/>
      <c r="DY35" s="369"/>
      <c r="DZ35" s="369"/>
      <c r="EA35" s="369"/>
      <c r="EB35" s="369"/>
      <c r="EC35" s="369"/>
      <c r="ED35" s="369"/>
      <c r="EE35" s="369"/>
      <c r="EF35" s="369"/>
      <c r="EG35" s="369"/>
      <c r="EH35" s="369"/>
      <c r="EI35" s="369"/>
      <c r="EJ35" s="369"/>
      <c r="EK35" s="369"/>
      <c r="EL35" s="369"/>
      <c r="EM35" s="369"/>
      <c r="EN35" s="369"/>
      <c r="EO35" s="369"/>
      <c r="EP35" s="369"/>
      <c r="EQ35" s="369"/>
      <c r="ER35" s="369"/>
      <c r="ES35" s="369"/>
      <c r="ET35" s="369"/>
      <c r="EU35" s="369"/>
      <c r="EV35" s="369"/>
      <c r="EW35" s="369"/>
      <c r="EX35" s="369"/>
      <c r="EY35" s="369"/>
      <c r="EZ35" s="369"/>
      <c r="FA35" s="369"/>
      <c r="FB35" s="369"/>
      <c r="FC35" s="369"/>
      <c r="FD35" s="369"/>
      <c r="FE35" s="369"/>
      <c r="FF35" s="369"/>
      <c r="FG35" s="369"/>
      <c r="FH35" s="369"/>
      <c r="FI35" s="369"/>
      <c r="FJ35" s="369"/>
      <c r="FK35" s="369"/>
      <c r="FL35" s="369"/>
      <c r="FM35" s="369"/>
      <c r="FN35" s="369"/>
      <c r="FO35" s="369"/>
      <c r="FP35" s="369"/>
      <c r="FQ35" s="369"/>
      <c r="FR35" s="369"/>
      <c r="FS35" s="369"/>
      <c r="FT35" s="369"/>
      <c r="FU35" s="369"/>
      <c r="FV35" s="369"/>
      <c r="FW35" s="369"/>
      <c r="FX35" s="369"/>
      <c r="FY35" s="369"/>
      <c r="FZ35" s="369"/>
      <c r="GA35" s="369"/>
      <c r="GB35" s="369"/>
      <c r="GC35" s="369"/>
      <c r="GD35" s="369"/>
      <c r="GE35" s="369"/>
      <c r="GF35" s="369"/>
      <c r="GG35" s="369"/>
      <c r="GH35" s="369"/>
      <c r="GI35" s="369"/>
      <c r="GJ35" s="369"/>
      <c r="GK35" s="369"/>
      <c r="GL35" s="369"/>
      <c r="GM35" s="369"/>
      <c r="GN35" s="369"/>
      <c r="GO35" s="369"/>
      <c r="GP35" s="369"/>
      <c r="GQ35" s="369"/>
      <c r="GR35" s="369"/>
      <c r="GS35" s="369"/>
      <c r="GT35" s="369"/>
      <c r="GU35" s="369"/>
      <c r="GV35" s="369"/>
      <c r="GW35" s="369"/>
      <c r="GX35" s="369"/>
      <c r="GY35" s="369"/>
      <c r="GZ35" s="369"/>
      <c r="HA35" s="369"/>
      <c r="HB35" s="369"/>
      <c r="HC35" s="369"/>
      <c r="HD35" s="369"/>
      <c r="HE35" s="369"/>
      <c r="HF35" s="369"/>
      <c r="HG35" s="369"/>
      <c r="HH35" s="369"/>
      <c r="HI35" s="369"/>
      <c r="HJ35" s="369"/>
      <c r="HK35" s="369"/>
      <c r="HL35" s="369"/>
      <c r="HM35" s="369"/>
      <c r="HN35" s="369"/>
      <c r="HO35" s="369"/>
      <c r="HP35" s="369"/>
      <c r="HQ35" s="369"/>
      <c r="HR35" s="369"/>
      <c r="HS35" s="369"/>
      <c r="HT35" s="369"/>
      <c r="HU35" s="369"/>
      <c r="HV35" s="369"/>
      <c r="HW35" s="369"/>
      <c r="HX35" s="369"/>
      <c r="HY35" s="369"/>
      <c r="HZ35" s="369"/>
      <c r="IA35" s="369"/>
      <c r="IB35" s="369"/>
      <c r="IC35" s="369"/>
    </row>
    <row r="36" spans="1:237" s="370" customFormat="1" ht="154.5" customHeight="1" x14ac:dyDescent="0.2">
      <c r="A36" s="354">
        <f t="shared" si="0"/>
        <v>30</v>
      </c>
      <c r="B36" s="355" t="s">
        <v>89</v>
      </c>
      <c r="C36" s="356" t="s">
        <v>16</v>
      </c>
      <c r="D36" s="357" t="s">
        <v>210</v>
      </c>
      <c r="E36" s="358">
        <v>3120212</v>
      </c>
      <c r="F36" s="359" t="s">
        <v>62</v>
      </c>
      <c r="G36" s="360" t="s">
        <v>32</v>
      </c>
      <c r="H36" s="316" t="s">
        <v>71</v>
      </c>
      <c r="I36" s="484">
        <v>12261060</v>
      </c>
      <c r="J36" s="484">
        <v>12261060</v>
      </c>
      <c r="K36" s="361">
        <v>42405</v>
      </c>
      <c r="L36" s="347">
        <v>42444</v>
      </c>
      <c r="M36" s="347">
        <v>42464</v>
      </c>
      <c r="N36" s="362">
        <v>365</v>
      </c>
      <c r="O36" s="347">
        <v>42828</v>
      </c>
      <c r="P36" s="363" t="s">
        <v>78</v>
      </c>
      <c r="Q36" s="364" t="s">
        <v>517</v>
      </c>
      <c r="R36" s="365" t="s">
        <v>79</v>
      </c>
      <c r="S36" s="366" t="s">
        <v>321</v>
      </c>
      <c r="T36" s="422" t="s">
        <v>545</v>
      </c>
      <c r="U36" s="366" t="s">
        <v>303</v>
      </c>
      <c r="V36" s="369"/>
      <c r="W36" s="369"/>
      <c r="X36" s="401"/>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c r="CO36" s="369"/>
      <c r="CP36" s="369"/>
      <c r="CQ36" s="369"/>
      <c r="CR36" s="369"/>
      <c r="CS36" s="369"/>
      <c r="CT36" s="369"/>
      <c r="CU36" s="369"/>
      <c r="CV36" s="369"/>
      <c r="CW36" s="369"/>
      <c r="CX36" s="369"/>
      <c r="CY36" s="369"/>
      <c r="CZ36" s="369"/>
      <c r="DA36" s="369"/>
      <c r="DB36" s="369"/>
      <c r="DC36" s="369"/>
      <c r="DD36" s="369"/>
      <c r="DE36" s="369"/>
      <c r="DF36" s="369"/>
      <c r="DG36" s="369"/>
      <c r="DH36" s="369"/>
      <c r="DI36" s="369"/>
      <c r="DJ36" s="369"/>
      <c r="DK36" s="369"/>
      <c r="DL36" s="369"/>
      <c r="DM36" s="369"/>
      <c r="DN36" s="369"/>
      <c r="DO36" s="369"/>
      <c r="DP36" s="369"/>
      <c r="DQ36" s="369"/>
      <c r="DR36" s="369"/>
      <c r="DS36" s="369"/>
      <c r="DT36" s="369"/>
      <c r="DU36" s="369"/>
      <c r="DV36" s="369"/>
      <c r="DW36" s="369"/>
      <c r="DX36" s="369"/>
      <c r="DY36" s="369"/>
      <c r="DZ36" s="369"/>
      <c r="EA36" s="369"/>
      <c r="EB36" s="369"/>
      <c r="EC36" s="369"/>
      <c r="ED36" s="369"/>
      <c r="EE36" s="369"/>
      <c r="EF36" s="369"/>
      <c r="EG36" s="369"/>
      <c r="EH36" s="369"/>
      <c r="EI36" s="369"/>
      <c r="EJ36" s="369"/>
      <c r="EK36" s="369"/>
      <c r="EL36" s="369"/>
      <c r="EM36" s="369"/>
      <c r="EN36" s="369"/>
      <c r="EO36" s="369"/>
      <c r="EP36" s="369"/>
      <c r="EQ36" s="369"/>
      <c r="ER36" s="369"/>
      <c r="ES36" s="369"/>
      <c r="ET36" s="369"/>
      <c r="EU36" s="369"/>
      <c r="EV36" s="369"/>
      <c r="EW36" s="369"/>
      <c r="EX36" s="369"/>
      <c r="EY36" s="369"/>
      <c r="EZ36" s="369"/>
      <c r="FA36" s="369"/>
      <c r="FB36" s="369"/>
      <c r="FC36" s="369"/>
      <c r="FD36" s="369"/>
      <c r="FE36" s="369"/>
      <c r="FF36" s="369"/>
      <c r="FG36" s="369"/>
      <c r="FH36" s="369"/>
      <c r="FI36" s="369"/>
      <c r="FJ36" s="369"/>
      <c r="FK36" s="369"/>
      <c r="FL36" s="369"/>
      <c r="FM36" s="369"/>
      <c r="FN36" s="369"/>
      <c r="FO36" s="369"/>
      <c r="FP36" s="369"/>
      <c r="FQ36" s="369"/>
      <c r="FR36" s="369"/>
      <c r="FS36" s="369"/>
      <c r="FT36" s="369"/>
      <c r="FU36" s="369"/>
      <c r="FV36" s="369"/>
      <c r="FW36" s="369"/>
      <c r="FX36" s="369"/>
      <c r="FY36" s="369"/>
      <c r="FZ36" s="369"/>
      <c r="GA36" s="369"/>
      <c r="GB36" s="369"/>
      <c r="GC36" s="369"/>
      <c r="GD36" s="369"/>
      <c r="GE36" s="369"/>
      <c r="GF36" s="369"/>
      <c r="GG36" s="369"/>
      <c r="GH36" s="369"/>
      <c r="GI36" s="369"/>
      <c r="GJ36" s="369"/>
      <c r="GK36" s="369"/>
      <c r="GL36" s="369"/>
      <c r="GM36" s="369"/>
      <c r="GN36" s="369"/>
      <c r="GO36" s="369"/>
      <c r="GP36" s="369"/>
      <c r="GQ36" s="369"/>
      <c r="GR36" s="369"/>
      <c r="GS36" s="369"/>
      <c r="GT36" s="369"/>
      <c r="GU36" s="369"/>
      <c r="GV36" s="369"/>
      <c r="GW36" s="369"/>
      <c r="GX36" s="369"/>
      <c r="GY36" s="369"/>
      <c r="GZ36" s="369"/>
      <c r="HA36" s="369"/>
      <c r="HB36" s="369"/>
      <c r="HC36" s="369"/>
      <c r="HD36" s="369"/>
      <c r="HE36" s="369"/>
      <c r="HF36" s="369"/>
      <c r="HG36" s="369"/>
      <c r="HH36" s="369"/>
      <c r="HI36" s="369"/>
      <c r="HJ36" s="369"/>
      <c r="HK36" s="369"/>
      <c r="HL36" s="369"/>
      <c r="HM36" s="369"/>
      <c r="HN36" s="369"/>
      <c r="HO36" s="369"/>
      <c r="HP36" s="369"/>
      <c r="HQ36" s="369"/>
      <c r="HR36" s="369"/>
      <c r="HS36" s="369"/>
      <c r="HT36" s="369"/>
      <c r="HU36" s="369"/>
      <c r="HV36" s="369"/>
      <c r="HW36" s="369"/>
      <c r="HX36" s="369"/>
      <c r="HY36" s="369"/>
      <c r="HZ36" s="369"/>
      <c r="IA36" s="369"/>
      <c r="IB36" s="369"/>
      <c r="IC36" s="369"/>
    </row>
    <row r="37" spans="1:237" s="370" customFormat="1" ht="140.25" customHeight="1" x14ac:dyDescent="0.2">
      <c r="A37" s="354">
        <f t="shared" si="0"/>
        <v>31</v>
      </c>
      <c r="B37" s="355" t="s">
        <v>89</v>
      </c>
      <c r="C37" s="356" t="s">
        <v>16</v>
      </c>
      <c r="D37" s="357" t="s">
        <v>227</v>
      </c>
      <c r="E37" s="356" t="s">
        <v>572</v>
      </c>
      <c r="F37" s="359" t="s">
        <v>62</v>
      </c>
      <c r="G37" s="360" t="s">
        <v>81</v>
      </c>
      <c r="H37" s="316" t="s">
        <v>217</v>
      </c>
      <c r="I37" s="338">
        <v>44000000</v>
      </c>
      <c r="J37" s="338">
        <v>44000000</v>
      </c>
      <c r="K37" s="361">
        <v>42418</v>
      </c>
      <c r="L37" s="347">
        <v>42439</v>
      </c>
      <c r="M37" s="420">
        <v>42444</v>
      </c>
      <c r="N37" s="354">
        <v>210</v>
      </c>
      <c r="O37" s="420">
        <v>42657</v>
      </c>
      <c r="P37" s="363" t="s">
        <v>82</v>
      </c>
      <c r="Q37" s="364" t="s">
        <v>506</v>
      </c>
      <c r="R37" s="365" t="s">
        <v>83</v>
      </c>
      <c r="S37" s="366" t="s">
        <v>321</v>
      </c>
      <c r="T37" s="422" t="s">
        <v>543</v>
      </c>
      <c r="U37" s="366" t="s">
        <v>303</v>
      </c>
      <c r="V37" s="369"/>
      <c r="W37" s="369"/>
      <c r="X37" s="401"/>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A37" s="369"/>
      <c r="CB37" s="369"/>
      <c r="CC37" s="369"/>
      <c r="CD37" s="369"/>
      <c r="CE37" s="369"/>
      <c r="CF37" s="369"/>
      <c r="CG37" s="369"/>
      <c r="CH37" s="369"/>
      <c r="CI37" s="369"/>
      <c r="CJ37" s="369"/>
      <c r="CK37" s="369"/>
      <c r="CL37" s="369"/>
      <c r="CM37" s="369"/>
      <c r="CN37" s="369"/>
      <c r="CO37" s="369"/>
      <c r="CP37" s="369"/>
      <c r="CQ37" s="369"/>
      <c r="CR37" s="369"/>
      <c r="CS37" s="369"/>
      <c r="CT37" s="369"/>
      <c r="CU37" s="369"/>
      <c r="CV37" s="369"/>
      <c r="CW37" s="369"/>
      <c r="CX37" s="369"/>
      <c r="CY37" s="369"/>
      <c r="CZ37" s="369"/>
      <c r="DA37" s="369"/>
      <c r="DB37" s="369"/>
      <c r="DC37" s="369"/>
      <c r="DD37" s="369"/>
      <c r="DE37" s="369"/>
      <c r="DF37" s="369"/>
      <c r="DG37" s="369"/>
      <c r="DH37" s="369"/>
      <c r="DI37" s="369"/>
      <c r="DJ37" s="369"/>
      <c r="DK37" s="369"/>
      <c r="DL37" s="369"/>
      <c r="DM37" s="369"/>
      <c r="DN37" s="369"/>
      <c r="DO37" s="369"/>
      <c r="DP37" s="369"/>
      <c r="DQ37" s="369"/>
      <c r="DR37" s="369"/>
      <c r="DS37" s="369"/>
      <c r="DT37" s="369"/>
      <c r="DU37" s="369"/>
      <c r="DV37" s="369"/>
      <c r="DW37" s="369"/>
      <c r="DX37" s="369"/>
      <c r="DY37" s="369"/>
      <c r="DZ37" s="369"/>
      <c r="EA37" s="369"/>
      <c r="EB37" s="369"/>
      <c r="EC37" s="369"/>
      <c r="ED37" s="369"/>
      <c r="EE37" s="369"/>
      <c r="EF37" s="369"/>
      <c r="EG37" s="369"/>
      <c r="EH37" s="369"/>
      <c r="EI37" s="369"/>
      <c r="EJ37" s="369"/>
      <c r="EK37" s="369"/>
      <c r="EL37" s="369"/>
      <c r="EM37" s="369"/>
      <c r="EN37" s="369"/>
      <c r="EO37" s="369"/>
      <c r="EP37" s="369"/>
      <c r="EQ37" s="369"/>
      <c r="ER37" s="369"/>
      <c r="ES37" s="369"/>
      <c r="ET37" s="369"/>
      <c r="EU37" s="369"/>
      <c r="EV37" s="369"/>
      <c r="EW37" s="369"/>
      <c r="EX37" s="369"/>
      <c r="EY37" s="369"/>
      <c r="EZ37" s="369"/>
      <c r="FA37" s="369"/>
      <c r="FB37" s="369"/>
      <c r="FC37" s="369"/>
      <c r="FD37" s="369"/>
      <c r="FE37" s="369"/>
      <c r="FF37" s="369"/>
      <c r="FG37" s="369"/>
      <c r="FH37" s="369"/>
      <c r="FI37" s="369"/>
      <c r="FJ37" s="369"/>
      <c r="FK37" s="369"/>
      <c r="FL37" s="369"/>
      <c r="FM37" s="369"/>
      <c r="FN37" s="369"/>
      <c r="FO37" s="369"/>
      <c r="FP37" s="369"/>
      <c r="FQ37" s="369"/>
      <c r="FR37" s="369"/>
      <c r="FS37" s="369"/>
      <c r="FT37" s="369"/>
      <c r="FU37" s="369"/>
      <c r="FV37" s="369"/>
      <c r="FW37" s="369"/>
      <c r="FX37" s="369"/>
      <c r="FY37" s="369"/>
      <c r="FZ37" s="369"/>
      <c r="GA37" s="369"/>
      <c r="GB37" s="369"/>
      <c r="GC37" s="369"/>
      <c r="GD37" s="369"/>
      <c r="GE37" s="369"/>
      <c r="GF37" s="369"/>
      <c r="GG37" s="369"/>
      <c r="GH37" s="369"/>
      <c r="GI37" s="369"/>
      <c r="GJ37" s="369"/>
      <c r="GK37" s="369"/>
      <c r="GL37" s="369"/>
      <c r="GM37" s="369"/>
      <c r="GN37" s="369"/>
      <c r="GO37" s="369"/>
      <c r="GP37" s="369"/>
      <c r="GQ37" s="369"/>
      <c r="GR37" s="369"/>
      <c r="GS37" s="369"/>
      <c r="GT37" s="369"/>
      <c r="GU37" s="369"/>
      <c r="GV37" s="369"/>
      <c r="GW37" s="369"/>
      <c r="GX37" s="369"/>
      <c r="GY37" s="369"/>
      <c r="GZ37" s="369"/>
      <c r="HA37" s="369"/>
      <c r="HB37" s="369"/>
      <c r="HC37" s="369"/>
      <c r="HD37" s="369"/>
      <c r="HE37" s="369"/>
      <c r="HF37" s="369"/>
      <c r="HG37" s="369"/>
      <c r="HH37" s="369"/>
      <c r="HI37" s="369"/>
      <c r="HJ37" s="369"/>
      <c r="HK37" s="369"/>
      <c r="HL37" s="369"/>
      <c r="HM37" s="369"/>
      <c r="HN37" s="369"/>
      <c r="HO37" s="369"/>
      <c r="HP37" s="369"/>
      <c r="HQ37" s="369"/>
      <c r="HR37" s="369"/>
      <c r="HS37" s="369"/>
      <c r="HT37" s="369"/>
      <c r="HU37" s="369"/>
      <c r="HV37" s="369"/>
      <c r="HW37" s="369"/>
      <c r="HX37" s="369"/>
      <c r="HY37" s="369"/>
      <c r="HZ37" s="369"/>
      <c r="IA37" s="369"/>
      <c r="IB37" s="369"/>
      <c r="IC37" s="369"/>
    </row>
    <row r="38" spans="1:237" s="370" customFormat="1" ht="140.25" customHeight="1" x14ac:dyDescent="0.2">
      <c r="A38" s="354">
        <f t="shared" si="0"/>
        <v>32</v>
      </c>
      <c r="B38" s="355" t="s">
        <v>89</v>
      </c>
      <c r="C38" s="356" t="s">
        <v>16</v>
      </c>
      <c r="D38" s="357" t="s">
        <v>227</v>
      </c>
      <c r="E38" s="356" t="s">
        <v>572</v>
      </c>
      <c r="F38" s="359" t="s">
        <v>62</v>
      </c>
      <c r="G38" s="360" t="s">
        <v>32</v>
      </c>
      <c r="H38" s="316" t="s">
        <v>55</v>
      </c>
      <c r="I38" s="338">
        <v>1000000</v>
      </c>
      <c r="J38" s="338"/>
      <c r="K38" s="361">
        <v>42513</v>
      </c>
      <c r="L38" s="347">
        <v>42574</v>
      </c>
      <c r="M38" s="420">
        <v>42579</v>
      </c>
      <c r="N38" s="354">
        <v>30</v>
      </c>
      <c r="O38" s="420">
        <f>+M38+N38</f>
        <v>42609</v>
      </c>
      <c r="P38" s="363" t="s">
        <v>722</v>
      </c>
      <c r="Q38" s="364" t="s">
        <v>723</v>
      </c>
      <c r="R38" s="365" t="s">
        <v>724</v>
      </c>
      <c r="S38" s="366" t="s">
        <v>321</v>
      </c>
      <c r="T38" s="422" t="s">
        <v>747</v>
      </c>
      <c r="U38" s="366" t="s">
        <v>702</v>
      </c>
      <c r="V38" s="369"/>
      <c r="W38" s="369"/>
      <c r="X38" s="401"/>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9"/>
      <c r="CM38" s="369"/>
      <c r="CN38" s="369"/>
      <c r="CO38" s="369"/>
      <c r="CP38" s="369"/>
      <c r="CQ38" s="369"/>
      <c r="CR38" s="369"/>
      <c r="CS38" s="369"/>
      <c r="CT38" s="369"/>
      <c r="CU38" s="369"/>
      <c r="CV38" s="369"/>
      <c r="CW38" s="369"/>
      <c r="CX38" s="369"/>
      <c r="CY38" s="369"/>
      <c r="CZ38" s="369"/>
      <c r="DA38" s="369"/>
      <c r="DB38" s="369"/>
      <c r="DC38" s="369"/>
      <c r="DD38" s="369"/>
      <c r="DE38" s="369"/>
      <c r="DF38" s="369"/>
      <c r="DG38" s="369"/>
      <c r="DH38" s="369"/>
      <c r="DI38" s="369"/>
      <c r="DJ38" s="369"/>
      <c r="DK38" s="369"/>
      <c r="DL38" s="369"/>
      <c r="DM38" s="369"/>
      <c r="DN38" s="369"/>
      <c r="DO38" s="369"/>
      <c r="DP38" s="369"/>
      <c r="DQ38" s="369"/>
      <c r="DR38" s="369"/>
      <c r="DS38" s="369"/>
      <c r="DT38" s="369"/>
      <c r="DU38" s="369"/>
      <c r="DV38" s="369"/>
      <c r="DW38" s="369"/>
      <c r="DX38" s="369"/>
      <c r="DY38" s="369"/>
      <c r="DZ38" s="369"/>
      <c r="EA38" s="369"/>
      <c r="EB38" s="369"/>
      <c r="EC38" s="369"/>
      <c r="ED38" s="369"/>
      <c r="EE38" s="369"/>
      <c r="EF38" s="369"/>
      <c r="EG38" s="369"/>
      <c r="EH38" s="369"/>
      <c r="EI38" s="369"/>
      <c r="EJ38" s="369"/>
      <c r="EK38" s="369"/>
      <c r="EL38" s="369"/>
      <c r="EM38" s="369"/>
      <c r="EN38" s="369"/>
      <c r="EO38" s="369"/>
      <c r="EP38" s="369"/>
      <c r="EQ38" s="369"/>
      <c r="ER38" s="369"/>
      <c r="ES38" s="369"/>
      <c r="ET38" s="369"/>
      <c r="EU38" s="369"/>
      <c r="EV38" s="369"/>
      <c r="EW38" s="369"/>
      <c r="EX38" s="369"/>
      <c r="EY38" s="369"/>
      <c r="EZ38" s="369"/>
      <c r="FA38" s="369"/>
      <c r="FB38" s="369"/>
      <c r="FC38" s="369"/>
      <c r="FD38" s="369"/>
      <c r="FE38" s="369"/>
      <c r="FF38" s="369"/>
      <c r="FG38" s="369"/>
      <c r="FH38" s="369"/>
      <c r="FI38" s="369"/>
      <c r="FJ38" s="369"/>
      <c r="FK38" s="369"/>
      <c r="FL38" s="369"/>
      <c r="FM38" s="369"/>
      <c r="FN38" s="369"/>
      <c r="FO38" s="369"/>
      <c r="FP38" s="369"/>
      <c r="FQ38" s="369"/>
      <c r="FR38" s="369"/>
      <c r="FS38" s="369"/>
      <c r="FT38" s="369"/>
      <c r="FU38" s="369"/>
      <c r="FV38" s="369"/>
      <c r="FW38" s="369"/>
      <c r="FX38" s="369"/>
      <c r="FY38" s="369"/>
      <c r="FZ38" s="369"/>
      <c r="GA38" s="369"/>
      <c r="GB38" s="369"/>
      <c r="GC38" s="369"/>
      <c r="GD38" s="369"/>
      <c r="GE38" s="369"/>
      <c r="GF38" s="369"/>
      <c r="GG38" s="369"/>
      <c r="GH38" s="369"/>
      <c r="GI38" s="369"/>
      <c r="GJ38" s="369"/>
      <c r="GK38" s="369"/>
      <c r="GL38" s="369"/>
      <c r="GM38" s="369"/>
      <c r="GN38" s="369"/>
      <c r="GO38" s="369"/>
      <c r="GP38" s="369"/>
      <c r="GQ38" s="369"/>
      <c r="GR38" s="369"/>
      <c r="GS38" s="369"/>
      <c r="GT38" s="369"/>
      <c r="GU38" s="369"/>
      <c r="GV38" s="369"/>
      <c r="GW38" s="369"/>
      <c r="GX38" s="369"/>
      <c r="GY38" s="369"/>
      <c r="GZ38" s="369"/>
      <c r="HA38" s="369"/>
      <c r="HB38" s="369"/>
      <c r="HC38" s="369"/>
      <c r="HD38" s="369"/>
      <c r="HE38" s="369"/>
      <c r="HF38" s="369"/>
      <c r="HG38" s="369"/>
      <c r="HH38" s="369"/>
      <c r="HI38" s="369"/>
      <c r="HJ38" s="369"/>
      <c r="HK38" s="369"/>
      <c r="HL38" s="369"/>
      <c r="HM38" s="369"/>
      <c r="HN38" s="369"/>
      <c r="HO38" s="369"/>
      <c r="HP38" s="369"/>
      <c r="HQ38" s="369"/>
      <c r="HR38" s="369"/>
      <c r="HS38" s="369"/>
      <c r="HT38" s="369"/>
      <c r="HU38" s="369"/>
      <c r="HV38" s="369"/>
      <c r="HW38" s="369"/>
      <c r="HX38" s="369"/>
      <c r="HY38" s="369"/>
      <c r="HZ38" s="369"/>
      <c r="IA38" s="369"/>
      <c r="IB38" s="369"/>
      <c r="IC38" s="369"/>
    </row>
    <row r="39" spans="1:237" s="370" customFormat="1" ht="140.25" customHeight="1" x14ac:dyDescent="0.2">
      <c r="A39" s="354">
        <f t="shared" si="0"/>
        <v>33</v>
      </c>
      <c r="B39" s="355" t="s">
        <v>89</v>
      </c>
      <c r="C39" s="356" t="s">
        <v>16</v>
      </c>
      <c r="D39" s="357" t="s">
        <v>227</v>
      </c>
      <c r="E39" s="356" t="s">
        <v>572</v>
      </c>
      <c r="F39" s="359" t="s">
        <v>62</v>
      </c>
      <c r="G39" s="360" t="s">
        <v>32</v>
      </c>
      <c r="H39" s="316" t="s">
        <v>28</v>
      </c>
      <c r="I39" s="338">
        <v>4000000</v>
      </c>
      <c r="J39" s="338"/>
      <c r="K39" s="361">
        <v>42513</v>
      </c>
      <c r="L39" s="347">
        <v>42574</v>
      </c>
      <c r="M39" s="420">
        <v>42579</v>
      </c>
      <c r="N39" s="354">
        <v>30</v>
      </c>
      <c r="O39" s="420">
        <f>+M39+N39</f>
        <v>42609</v>
      </c>
      <c r="P39" s="363" t="s">
        <v>866</v>
      </c>
      <c r="Q39" s="364" t="s">
        <v>725</v>
      </c>
      <c r="R39" s="365" t="s">
        <v>726</v>
      </c>
      <c r="S39" s="366" t="s">
        <v>321</v>
      </c>
      <c r="T39" s="422" t="s">
        <v>748</v>
      </c>
      <c r="U39" s="366" t="s">
        <v>702</v>
      </c>
      <c r="V39" s="369"/>
      <c r="W39" s="369"/>
      <c r="X39" s="401"/>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c r="DP39" s="369"/>
      <c r="DQ39" s="369"/>
      <c r="DR39" s="369"/>
      <c r="DS39" s="369"/>
      <c r="DT39" s="369"/>
      <c r="DU39" s="369"/>
      <c r="DV39" s="369"/>
      <c r="DW39" s="369"/>
      <c r="DX39" s="369"/>
      <c r="DY39" s="369"/>
      <c r="DZ39" s="369"/>
      <c r="EA39" s="369"/>
      <c r="EB39" s="369"/>
      <c r="EC39" s="369"/>
      <c r="ED39" s="369"/>
      <c r="EE39" s="369"/>
      <c r="EF39" s="369"/>
      <c r="EG39" s="369"/>
      <c r="EH39" s="369"/>
      <c r="EI39" s="369"/>
      <c r="EJ39" s="369"/>
      <c r="EK39" s="369"/>
      <c r="EL39" s="369"/>
      <c r="EM39" s="369"/>
      <c r="EN39" s="369"/>
      <c r="EO39" s="369"/>
      <c r="EP39" s="369"/>
      <c r="EQ39" s="369"/>
      <c r="ER39" s="369"/>
      <c r="ES39" s="369"/>
      <c r="ET39" s="369"/>
      <c r="EU39" s="369"/>
      <c r="EV39" s="369"/>
      <c r="EW39" s="369"/>
      <c r="EX39" s="369"/>
      <c r="EY39" s="369"/>
      <c r="EZ39" s="369"/>
      <c r="FA39" s="369"/>
      <c r="FB39" s="369"/>
      <c r="FC39" s="369"/>
      <c r="FD39" s="369"/>
      <c r="FE39" s="369"/>
      <c r="FF39" s="369"/>
      <c r="FG39" s="369"/>
      <c r="FH39" s="369"/>
      <c r="FI39" s="369"/>
      <c r="FJ39" s="369"/>
      <c r="FK39" s="369"/>
      <c r="FL39" s="369"/>
      <c r="FM39" s="369"/>
      <c r="FN39" s="369"/>
      <c r="FO39" s="369"/>
      <c r="FP39" s="369"/>
      <c r="FQ39" s="369"/>
      <c r="FR39" s="369"/>
      <c r="FS39" s="369"/>
      <c r="FT39" s="369"/>
      <c r="FU39" s="369"/>
      <c r="FV39" s="369"/>
      <c r="FW39" s="369"/>
      <c r="FX39" s="369"/>
      <c r="FY39" s="369"/>
      <c r="FZ39" s="369"/>
      <c r="GA39" s="369"/>
      <c r="GB39" s="369"/>
      <c r="GC39" s="369"/>
      <c r="GD39" s="369"/>
      <c r="GE39" s="369"/>
      <c r="GF39" s="369"/>
      <c r="GG39" s="369"/>
      <c r="GH39" s="369"/>
      <c r="GI39" s="369"/>
      <c r="GJ39" s="369"/>
      <c r="GK39" s="369"/>
      <c r="GL39" s="369"/>
      <c r="GM39" s="369"/>
      <c r="GN39" s="369"/>
      <c r="GO39" s="369"/>
      <c r="GP39" s="369"/>
      <c r="GQ39" s="369"/>
      <c r="GR39" s="369"/>
      <c r="GS39" s="369"/>
      <c r="GT39" s="369"/>
      <c r="GU39" s="369"/>
      <c r="GV39" s="369"/>
      <c r="GW39" s="369"/>
      <c r="GX39" s="369"/>
      <c r="GY39" s="369"/>
      <c r="GZ39" s="369"/>
      <c r="HA39" s="369"/>
      <c r="HB39" s="369"/>
      <c r="HC39" s="369"/>
      <c r="HD39" s="369"/>
      <c r="HE39" s="369"/>
      <c r="HF39" s="369"/>
      <c r="HG39" s="369"/>
      <c r="HH39" s="369"/>
      <c r="HI39" s="369"/>
      <c r="HJ39" s="369"/>
      <c r="HK39" s="369"/>
      <c r="HL39" s="369"/>
      <c r="HM39" s="369"/>
      <c r="HN39" s="369"/>
      <c r="HO39" s="369"/>
      <c r="HP39" s="369"/>
      <c r="HQ39" s="369"/>
      <c r="HR39" s="369"/>
      <c r="HS39" s="369"/>
      <c r="HT39" s="369"/>
      <c r="HU39" s="369"/>
      <c r="HV39" s="369"/>
      <c r="HW39" s="369"/>
      <c r="HX39" s="369"/>
      <c r="HY39" s="369"/>
      <c r="HZ39" s="369"/>
      <c r="IA39" s="369"/>
      <c r="IB39" s="369"/>
      <c r="IC39" s="369"/>
    </row>
    <row r="40" spans="1:237" s="370" customFormat="1" ht="237.75" customHeight="1" x14ac:dyDescent="0.2">
      <c r="A40" s="354">
        <f t="shared" si="0"/>
        <v>34</v>
      </c>
      <c r="B40" s="355" t="s">
        <v>89</v>
      </c>
      <c r="C40" s="356" t="s">
        <v>16</v>
      </c>
      <c r="D40" s="357" t="s">
        <v>210</v>
      </c>
      <c r="E40" s="356">
        <v>312020501</v>
      </c>
      <c r="F40" s="359" t="s">
        <v>84</v>
      </c>
      <c r="G40" s="360" t="s">
        <v>32</v>
      </c>
      <c r="H40" s="316" t="s">
        <v>71</v>
      </c>
      <c r="I40" s="338">
        <v>5420000</v>
      </c>
      <c r="J40" s="338"/>
      <c r="K40" s="361">
        <v>42542</v>
      </c>
      <c r="L40" s="347">
        <v>42581</v>
      </c>
      <c r="M40" s="347">
        <v>42587</v>
      </c>
      <c r="N40" s="421" t="s">
        <v>703</v>
      </c>
      <c r="O40" s="347">
        <v>42595</v>
      </c>
      <c r="P40" s="363" t="s">
        <v>85</v>
      </c>
      <c r="Q40" s="364" t="s">
        <v>810</v>
      </c>
      <c r="R40" s="365" t="s">
        <v>86</v>
      </c>
      <c r="S40" s="366" t="s">
        <v>321</v>
      </c>
      <c r="T40" s="478" t="s">
        <v>817</v>
      </c>
      <c r="U40" s="366" t="s">
        <v>702</v>
      </c>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c r="BW40" s="369"/>
      <c r="BX40" s="369"/>
      <c r="BY40" s="369"/>
      <c r="BZ40" s="369"/>
      <c r="CA40" s="369"/>
      <c r="CB40" s="369"/>
      <c r="CC40" s="369"/>
      <c r="CD40" s="369"/>
      <c r="CE40" s="369"/>
      <c r="CF40" s="369"/>
      <c r="CG40" s="369"/>
      <c r="CH40" s="369"/>
      <c r="CI40" s="369"/>
      <c r="CJ40" s="369"/>
      <c r="CK40" s="369"/>
      <c r="CL40" s="369"/>
      <c r="CM40" s="369"/>
      <c r="CN40" s="369"/>
      <c r="CO40" s="369"/>
      <c r="CP40" s="369"/>
      <c r="CQ40" s="369"/>
      <c r="CR40" s="369"/>
      <c r="CS40" s="369"/>
      <c r="CT40" s="369"/>
      <c r="CU40" s="369"/>
      <c r="CV40" s="369"/>
      <c r="CW40" s="369"/>
      <c r="CX40" s="369"/>
      <c r="CY40" s="369"/>
      <c r="CZ40" s="369"/>
      <c r="DA40" s="369"/>
      <c r="DB40" s="369"/>
      <c r="DC40" s="369"/>
      <c r="DD40" s="369"/>
      <c r="DE40" s="369"/>
      <c r="DF40" s="369"/>
      <c r="DG40" s="369"/>
      <c r="DH40" s="369"/>
      <c r="DI40" s="369"/>
      <c r="DJ40" s="369"/>
      <c r="DK40" s="369"/>
      <c r="DL40" s="369"/>
      <c r="DM40" s="369"/>
      <c r="DN40" s="369"/>
      <c r="DO40" s="369"/>
      <c r="DP40" s="369"/>
      <c r="DQ40" s="369"/>
      <c r="DR40" s="369"/>
      <c r="DS40" s="369"/>
      <c r="DT40" s="369"/>
      <c r="DU40" s="369"/>
      <c r="DV40" s="369"/>
      <c r="DW40" s="369"/>
      <c r="DX40" s="369"/>
      <c r="DY40" s="369"/>
      <c r="DZ40" s="369"/>
      <c r="EA40" s="369"/>
      <c r="EB40" s="369"/>
      <c r="EC40" s="369"/>
      <c r="ED40" s="369"/>
      <c r="EE40" s="369"/>
      <c r="EF40" s="369"/>
      <c r="EG40" s="369"/>
      <c r="EH40" s="369"/>
      <c r="EI40" s="369"/>
      <c r="EJ40" s="369"/>
      <c r="EK40" s="369"/>
      <c r="EL40" s="369"/>
      <c r="EM40" s="369"/>
      <c r="EN40" s="369"/>
      <c r="EO40" s="369"/>
      <c r="EP40" s="369"/>
      <c r="EQ40" s="369"/>
      <c r="ER40" s="369"/>
      <c r="ES40" s="369"/>
      <c r="ET40" s="369"/>
      <c r="EU40" s="369"/>
      <c r="EV40" s="369"/>
      <c r="EW40" s="369"/>
      <c r="EX40" s="369"/>
      <c r="EY40" s="369"/>
      <c r="EZ40" s="369"/>
      <c r="FA40" s="369"/>
      <c r="FB40" s="369"/>
      <c r="FC40" s="369"/>
      <c r="FD40" s="369"/>
      <c r="FE40" s="369"/>
      <c r="FF40" s="369"/>
      <c r="FG40" s="369"/>
      <c r="FH40" s="369"/>
      <c r="FI40" s="369"/>
      <c r="FJ40" s="369"/>
      <c r="FK40" s="369"/>
      <c r="FL40" s="369"/>
      <c r="FM40" s="369"/>
      <c r="FN40" s="369"/>
      <c r="FO40" s="369"/>
      <c r="FP40" s="369"/>
      <c r="FQ40" s="369"/>
      <c r="FR40" s="369"/>
      <c r="FS40" s="369"/>
      <c r="FT40" s="369"/>
      <c r="FU40" s="369"/>
      <c r="FV40" s="369"/>
      <c r="FW40" s="369"/>
      <c r="FX40" s="369"/>
      <c r="FY40" s="369"/>
      <c r="FZ40" s="369"/>
      <c r="GA40" s="369"/>
      <c r="GB40" s="369"/>
      <c r="GC40" s="369"/>
      <c r="GD40" s="369"/>
      <c r="GE40" s="369"/>
      <c r="GF40" s="369"/>
      <c r="GG40" s="369"/>
      <c r="GH40" s="369"/>
      <c r="GI40" s="369"/>
      <c r="GJ40" s="369"/>
      <c r="GK40" s="369"/>
      <c r="GL40" s="369"/>
      <c r="GM40" s="369"/>
      <c r="GN40" s="369"/>
      <c r="GO40" s="369"/>
      <c r="GP40" s="369"/>
      <c r="GQ40" s="369"/>
      <c r="GR40" s="369"/>
      <c r="GS40" s="369"/>
      <c r="GT40" s="369"/>
      <c r="GU40" s="369"/>
      <c r="GV40" s="369"/>
      <c r="GW40" s="369"/>
      <c r="GX40" s="369"/>
      <c r="GY40" s="369"/>
      <c r="GZ40" s="369"/>
      <c r="HA40" s="369"/>
      <c r="HB40" s="369"/>
      <c r="HC40" s="369"/>
      <c r="HD40" s="369"/>
      <c r="HE40" s="369"/>
      <c r="HF40" s="369"/>
      <c r="HG40" s="369"/>
      <c r="HH40" s="369"/>
      <c r="HI40" s="369"/>
      <c r="HJ40" s="369"/>
      <c r="HK40" s="369"/>
      <c r="HL40" s="369"/>
      <c r="HM40" s="369"/>
      <c r="HN40" s="369"/>
      <c r="HO40" s="369"/>
      <c r="HP40" s="369"/>
      <c r="HQ40" s="369"/>
      <c r="HR40" s="369"/>
      <c r="HS40" s="369"/>
      <c r="HT40" s="369"/>
      <c r="HU40" s="369"/>
      <c r="HV40" s="369"/>
      <c r="HW40" s="369"/>
      <c r="HX40" s="369"/>
      <c r="HY40" s="369"/>
      <c r="HZ40" s="369"/>
      <c r="IA40" s="369"/>
      <c r="IB40" s="369"/>
      <c r="IC40" s="369"/>
    </row>
    <row r="41" spans="1:237" s="370" customFormat="1" ht="225" customHeight="1" x14ac:dyDescent="0.2">
      <c r="A41" s="354">
        <f t="shared" si="0"/>
        <v>35</v>
      </c>
      <c r="B41" s="355" t="s">
        <v>89</v>
      </c>
      <c r="C41" s="356" t="s">
        <v>16</v>
      </c>
      <c r="D41" s="357" t="s">
        <v>210</v>
      </c>
      <c r="E41" s="356">
        <v>312020501</v>
      </c>
      <c r="F41" s="359" t="s">
        <v>84</v>
      </c>
      <c r="G41" s="360" t="s">
        <v>32</v>
      </c>
      <c r="H41" s="316" t="s">
        <v>63</v>
      </c>
      <c r="I41" s="338">
        <v>20000000</v>
      </c>
      <c r="J41" s="338"/>
      <c r="K41" s="361">
        <v>42461</v>
      </c>
      <c r="L41" s="347">
        <v>42515</v>
      </c>
      <c r="M41" s="347">
        <f>L41+5</f>
        <v>42520</v>
      </c>
      <c r="N41" s="362">
        <v>30</v>
      </c>
      <c r="O41" s="347">
        <f>M41+N41</f>
        <v>42550</v>
      </c>
      <c r="P41" s="363" t="s">
        <v>87</v>
      </c>
      <c r="Q41" s="364" t="s">
        <v>580</v>
      </c>
      <c r="R41" s="365" t="s">
        <v>88</v>
      </c>
      <c r="S41" s="366" t="s">
        <v>321</v>
      </c>
      <c r="T41" s="366" t="s">
        <v>583</v>
      </c>
      <c r="U41" s="366" t="s">
        <v>579</v>
      </c>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69"/>
      <c r="DE41" s="369"/>
      <c r="DF41" s="369"/>
      <c r="DG41" s="369"/>
      <c r="DH41" s="369"/>
      <c r="DI41" s="369"/>
      <c r="DJ41" s="369"/>
      <c r="DK41" s="369"/>
      <c r="DL41" s="369"/>
      <c r="DM41" s="369"/>
      <c r="DN41" s="369"/>
      <c r="DO41" s="369"/>
      <c r="DP41" s="369"/>
      <c r="DQ41" s="369"/>
      <c r="DR41" s="369"/>
      <c r="DS41" s="369"/>
      <c r="DT41" s="369"/>
      <c r="DU41" s="369"/>
      <c r="DV41" s="369"/>
      <c r="DW41" s="369"/>
      <c r="DX41" s="369"/>
      <c r="DY41" s="369"/>
      <c r="DZ41" s="369"/>
      <c r="EA41" s="369"/>
      <c r="EB41" s="369"/>
      <c r="EC41" s="369"/>
      <c r="ED41" s="369"/>
      <c r="EE41" s="369"/>
      <c r="EF41" s="369"/>
      <c r="EG41" s="369"/>
      <c r="EH41" s="369"/>
      <c r="EI41" s="369"/>
      <c r="EJ41" s="369"/>
      <c r="EK41" s="369"/>
      <c r="EL41" s="369"/>
      <c r="EM41" s="369"/>
      <c r="EN41" s="369"/>
      <c r="EO41" s="369"/>
      <c r="EP41" s="369"/>
      <c r="EQ41" s="369"/>
      <c r="ER41" s="369"/>
      <c r="ES41" s="369"/>
      <c r="ET41" s="369"/>
      <c r="EU41" s="369"/>
      <c r="EV41" s="369"/>
      <c r="EW41" s="369"/>
      <c r="EX41" s="369"/>
      <c r="EY41" s="369"/>
      <c r="EZ41" s="369"/>
      <c r="FA41" s="369"/>
      <c r="FB41" s="369"/>
      <c r="FC41" s="369"/>
      <c r="FD41" s="369"/>
      <c r="FE41" s="369"/>
      <c r="FF41" s="369"/>
      <c r="FG41" s="369"/>
      <c r="FH41" s="369"/>
      <c r="FI41" s="369"/>
      <c r="FJ41" s="369"/>
      <c r="FK41" s="369"/>
      <c r="FL41" s="369"/>
      <c r="FM41" s="369"/>
      <c r="FN41" s="369"/>
      <c r="FO41" s="369"/>
      <c r="FP41" s="369"/>
      <c r="FQ41" s="369"/>
      <c r="FR41" s="369"/>
      <c r="FS41" s="369"/>
      <c r="FT41" s="369"/>
      <c r="FU41" s="369"/>
      <c r="FV41" s="369"/>
      <c r="FW41" s="369"/>
      <c r="FX41" s="369"/>
      <c r="FY41" s="369"/>
      <c r="FZ41" s="369"/>
      <c r="GA41" s="369"/>
      <c r="GB41" s="369"/>
      <c r="GC41" s="369"/>
      <c r="GD41" s="369"/>
      <c r="GE41" s="369"/>
      <c r="GF41" s="369"/>
      <c r="GG41" s="369"/>
      <c r="GH41" s="369"/>
      <c r="GI41" s="369"/>
      <c r="GJ41" s="369"/>
      <c r="GK41" s="369"/>
      <c r="GL41" s="369"/>
      <c r="GM41" s="369"/>
      <c r="GN41" s="369"/>
      <c r="GO41" s="369"/>
      <c r="GP41" s="369"/>
      <c r="GQ41" s="369"/>
      <c r="GR41" s="369"/>
      <c r="GS41" s="369"/>
      <c r="GT41" s="369"/>
      <c r="GU41" s="369"/>
      <c r="GV41" s="369"/>
      <c r="GW41" s="369"/>
      <c r="GX41" s="369"/>
      <c r="GY41" s="369"/>
      <c r="GZ41" s="369"/>
      <c r="HA41" s="369"/>
      <c r="HB41" s="369"/>
      <c r="HC41" s="369"/>
      <c r="HD41" s="369"/>
      <c r="HE41" s="369"/>
      <c r="HF41" s="369"/>
      <c r="HG41" s="369"/>
      <c r="HH41" s="369"/>
      <c r="HI41" s="369"/>
      <c r="HJ41" s="369"/>
      <c r="HK41" s="369"/>
      <c r="HL41" s="369"/>
      <c r="HM41" s="369"/>
      <c r="HN41" s="369"/>
      <c r="HO41" s="369"/>
      <c r="HP41" s="369"/>
      <c r="HQ41" s="369"/>
      <c r="HR41" s="369"/>
      <c r="HS41" s="369"/>
      <c r="HT41" s="369"/>
      <c r="HU41" s="369"/>
      <c r="HV41" s="369"/>
      <c r="HW41" s="369"/>
      <c r="HX41" s="369"/>
      <c r="HY41" s="369"/>
      <c r="HZ41" s="369"/>
      <c r="IA41" s="369"/>
      <c r="IB41" s="369"/>
      <c r="IC41" s="369"/>
    </row>
    <row r="42" spans="1:237" s="370" customFormat="1" ht="199.5" customHeight="1" x14ac:dyDescent="0.2">
      <c r="A42" s="354">
        <f t="shared" si="0"/>
        <v>36</v>
      </c>
      <c r="B42" s="316" t="s">
        <v>90</v>
      </c>
      <c r="C42" s="396">
        <v>31202</v>
      </c>
      <c r="D42" s="357" t="s">
        <v>210</v>
      </c>
      <c r="E42" s="485">
        <v>312020901</v>
      </c>
      <c r="F42" s="486" t="s">
        <v>94</v>
      </c>
      <c r="G42" s="363" t="s">
        <v>81</v>
      </c>
      <c r="H42" s="487" t="s">
        <v>28</v>
      </c>
      <c r="I42" s="338">
        <v>200000000</v>
      </c>
      <c r="J42" s="338"/>
      <c r="K42" s="488">
        <v>42480</v>
      </c>
      <c r="L42" s="488">
        <f>K42+60</f>
        <v>42540</v>
      </c>
      <c r="M42" s="488">
        <f>L42+5</f>
        <v>42545</v>
      </c>
      <c r="N42" s="489">
        <v>60</v>
      </c>
      <c r="O42" s="488">
        <f>M42+N42</f>
        <v>42605</v>
      </c>
      <c r="P42" s="363" t="s">
        <v>92</v>
      </c>
      <c r="Q42" s="490" t="s">
        <v>598</v>
      </c>
      <c r="R42" s="365" t="s">
        <v>93</v>
      </c>
      <c r="S42" s="366" t="s">
        <v>333</v>
      </c>
      <c r="T42" s="366" t="s">
        <v>608</v>
      </c>
      <c r="U42" s="366" t="s">
        <v>609</v>
      </c>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c r="BC42" s="369"/>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69"/>
      <c r="BZ42" s="369"/>
      <c r="CA42" s="369"/>
      <c r="CB42" s="369"/>
      <c r="CC42" s="369"/>
      <c r="CD42" s="369"/>
      <c r="CE42" s="369"/>
      <c r="CF42" s="369"/>
      <c r="CG42" s="369"/>
      <c r="CH42" s="369"/>
      <c r="CI42" s="369"/>
      <c r="CJ42" s="369"/>
      <c r="CK42" s="369"/>
      <c r="CL42" s="369"/>
      <c r="CM42" s="369"/>
      <c r="CN42" s="369"/>
      <c r="CO42" s="369"/>
      <c r="CP42" s="369"/>
      <c r="CQ42" s="369"/>
      <c r="CR42" s="369"/>
      <c r="CS42" s="369"/>
      <c r="CT42" s="369"/>
      <c r="CU42" s="369"/>
      <c r="CV42" s="369"/>
      <c r="CW42" s="369"/>
      <c r="CX42" s="369"/>
      <c r="CY42" s="369"/>
      <c r="CZ42" s="369"/>
      <c r="DA42" s="369"/>
      <c r="DB42" s="369"/>
      <c r="DC42" s="369"/>
      <c r="DD42" s="369"/>
      <c r="DE42" s="369"/>
      <c r="DF42" s="369"/>
      <c r="DG42" s="369"/>
      <c r="DH42" s="369"/>
      <c r="DI42" s="369"/>
      <c r="DJ42" s="369"/>
      <c r="DK42" s="369"/>
      <c r="DL42" s="369"/>
      <c r="DM42" s="369"/>
      <c r="DN42" s="369"/>
      <c r="DO42" s="369"/>
      <c r="DP42" s="369"/>
      <c r="DQ42" s="369"/>
      <c r="DR42" s="369"/>
      <c r="DS42" s="369"/>
      <c r="DT42" s="369"/>
      <c r="DU42" s="369"/>
      <c r="DV42" s="369"/>
      <c r="DW42" s="369"/>
      <c r="DX42" s="369"/>
      <c r="DY42" s="369"/>
      <c r="DZ42" s="369"/>
      <c r="EA42" s="369"/>
      <c r="EB42" s="369"/>
      <c r="EC42" s="369"/>
      <c r="ED42" s="369"/>
      <c r="EE42" s="369"/>
      <c r="EF42" s="369"/>
      <c r="EG42" s="369"/>
      <c r="EH42" s="369"/>
      <c r="EI42" s="369"/>
      <c r="EJ42" s="369"/>
      <c r="EK42" s="369"/>
      <c r="EL42" s="369"/>
      <c r="EM42" s="369"/>
      <c r="EN42" s="369"/>
      <c r="EO42" s="369"/>
      <c r="EP42" s="369"/>
      <c r="EQ42" s="369"/>
      <c r="ER42" s="369"/>
      <c r="ES42" s="369"/>
      <c r="ET42" s="369"/>
      <c r="EU42" s="369"/>
      <c r="EV42" s="369"/>
      <c r="EW42" s="369"/>
      <c r="EX42" s="369"/>
      <c r="EY42" s="369"/>
      <c r="EZ42" s="369"/>
      <c r="FA42" s="369"/>
      <c r="FB42" s="369"/>
      <c r="FC42" s="369"/>
      <c r="FD42" s="369"/>
      <c r="FE42" s="369"/>
      <c r="FF42" s="369"/>
      <c r="FG42" s="369"/>
      <c r="FH42" s="369"/>
      <c r="FI42" s="369"/>
      <c r="FJ42" s="369"/>
      <c r="FK42" s="369"/>
      <c r="FL42" s="369"/>
      <c r="FM42" s="369"/>
      <c r="FN42" s="369"/>
      <c r="FO42" s="369"/>
      <c r="FP42" s="369"/>
      <c r="FQ42" s="369"/>
      <c r="FR42" s="369"/>
      <c r="FS42" s="369"/>
      <c r="FT42" s="369"/>
      <c r="FU42" s="369"/>
      <c r="FV42" s="369"/>
      <c r="FW42" s="369"/>
      <c r="FX42" s="369"/>
      <c r="FY42" s="369"/>
      <c r="FZ42" s="369"/>
      <c r="GA42" s="369"/>
      <c r="GB42" s="369"/>
      <c r="GC42" s="369"/>
      <c r="GD42" s="369"/>
      <c r="GE42" s="369"/>
      <c r="GF42" s="369"/>
      <c r="GG42" s="369"/>
      <c r="GH42" s="369"/>
      <c r="GI42" s="369"/>
      <c r="GJ42" s="369"/>
      <c r="GK42" s="369"/>
      <c r="GL42" s="369"/>
      <c r="GM42" s="369"/>
      <c r="GN42" s="369"/>
      <c r="GO42" s="369"/>
      <c r="GP42" s="369"/>
      <c r="GQ42" s="369"/>
      <c r="GR42" s="369"/>
      <c r="GS42" s="369"/>
      <c r="GT42" s="369"/>
      <c r="GU42" s="369"/>
      <c r="GV42" s="369"/>
      <c r="GW42" s="369"/>
      <c r="GX42" s="369"/>
      <c r="GY42" s="369"/>
      <c r="GZ42" s="369"/>
      <c r="HA42" s="369"/>
      <c r="HB42" s="369"/>
      <c r="HC42" s="369"/>
      <c r="HD42" s="369"/>
      <c r="HE42" s="369"/>
      <c r="HF42" s="369"/>
      <c r="HG42" s="369"/>
      <c r="HH42" s="369"/>
      <c r="HI42" s="369"/>
      <c r="HJ42" s="369"/>
      <c r="HK42" s="369"/>
      <c r="HL42" s="369"/>
      <c r="HM42" s="369"/>
      <c r="HN42" s="369"/>
      <c r="HO42" s="369"/>
      <c r="HP42" s="369"/>
      <c r="HQ42" s="369"/>
      <c r="HR42" s="369"/>
      <c r="HS42" s="369"/>
      <c r="HT42" s="369"/>
      <c r="HU42" s="369"/>
      <c r="HV42" s="369"/>
      <c r="HW42" s="369"/>
      <c r="HX42" s="369"/>
      <c r="HY42" s="369"/>
      <c r="HZ42" s="369"/>
      <c r="IA42" s="369"/>
      <c r="IB42" s="369"/>
      <c r="IC42" s="369"/>
    </row>
    <row r="43" spans="1:237" s="370" customFormat="1" ht="197.25" customHeight="1" x14ac:dyDescent="0.2">
      <c r="A43" s="354">
        <f t="shared" si="0"/>
        <v>37</v>
      </c>
      <c r="B43" s="316" t="s">
        <v>90</v>
      </c>
      <c r="C43" s="396">
        <v>31202</v>
      </c>
      <c r="D43" s="357" t="s">
        <v>210</v>
      </c>
      <c r="E43" s="485">
        <v>312020901</v>
      </c>
      <c r="F43" s="486" t="s">
        <v>94</v>
      </c>
      <c r="G43" s="363" t="s">
        <v>600</v>
      </c>
      <c r="H43" s="470" t="s">
        <v>589</v>
      </c>
      <c r="I43" s="338">
        <v>76250000</v>
      </c>
      <c r="J43" s="338"/>
      <c r="K43" s="488">
        <v>42475</v>
      </c>
      <c r="L43" s="488">
        <f>K43+60</f>
        <v>42535</v>
      </c>
      <c r="M43" s="488">
        <f>L43+5</f>
        <v>42540</v>
      </c>
      <c r="N43" s="489">
        <v>30</v>
      </c>
      <c r="O43" s="488">
        <f>M43+N43</f>
        <v>42570</v>
      </c>
      <c r="P43" s="348" t="s">
        <v>92</v>
      </c>
      <c r="Q43" s="490" t="s">
        <v>605</v>
      </c>
      <c r="R43" s="474" t="s">
        <v>588</v>
      </c>
      <c r="S43" s="366" t="s">
        <v>333</v>
      </c>
      <c r="T43" s="422" t="s">
        <v>775</v>
      </c>
      <c r="U43" s="366" t="s">
        <v>296</v>
      </c>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369"/>
      <c r="BR43" s="369"/>
      <c r="BS43" s="369"/>
      <c r="BT43" s="369"/>
      <c r="BU43" s="369"/>
      <c r="BV43" s="369"/>
      <c r="BW43" s="369"/>
      <c r="BX43" s="369"/>
      <c r="BY43" s="369"/>
      <c r="BZ43" s="369"/>
      <c r="CA43" s="369"/>
      <c r="CB43" s="369"/>
      <c r="CC43" s="369"/>
      <c r="CD43" s="369"/>
      <c r="CE43" s="369"/>
      <c r="CF43" s="369"/>
      <c r="CG43" s="369"/>
      <c r="CH43" s="369"/>
      <c r="CI43" s="369"/>
      <c r="CJ43" s="369"/>
      <c r="CK43" s="369"/>
      <c r="CL43" s="369"/>
      <c r="CM43" s="369"/>
      <c r="CN43" s="369"/>
      <c r="CO43" s="369"/>
      <c r="CP43" s="369"/>
      <c r="CQ43" s="369"/>
      <c r="CR43" s="369"/>
      <c r="CS43" s="369"/>
      <c r="CT43" s="369"/>
      <c r="CU43" s="369"/>
      <c r="CV43" s="369"/>
      <c r="CW43" s="369"/>
      <c r="CX43" s="369"/>
      <c r="CY43" s="369"/>
      <c r="CZ43" s="369"/>
      <c r="DA43" s="369"/>
      <c r="DB43" s="369"/>
      <c r="DC43" s="369"/>
      <c r="DD43" s="369"/>
      <c r="DE43" s="369"/>
      <c r="DF43" s="369"/>
      <c r="DG43" s="369"/>
      <c r="DH43" s="369"/>
      <c r="DI43" s="369"/>
      <c r="DJ43" s="369"/>
      <c r="DK43" s="369"/>
      <c r="DL43" s="369"/>
      <c r="DM43" s="369"/>
      <c r="DN43" s="369"/>
      <c r="DO43" s="369"/>
      <c r="DP43" s="369"/>
      <c r="DQ43" s="369"/>
      <c r="DR43" s="369"/>
      <c r="DS43" s="369"/>
      <c r="DT43" s="369"/>
      <c r="DU43" s="369"/>
      <c r="DV43" s="369"/>
      <c r="DW43" s="369"/>
      <c r="DX43" s="369"/>
      <c r="DY43" s="369"/>
      <c r="DZ43" s="369"/>
      <c r="EA43" s="369"/>
      <c r="EB43" s="369"/>
      <c r="EC43" s="369"/>
      <c r="ED43" s="369"/>
      <c r="EE43" s="369"/>
      <c r="EF43" s="369"/>
      <c r="EG43" s="369"/>
      <c r="EH43" s="369"/>
      <c r="EI43" s="369"/>
      <c r="EJ43" s="369"/>
      <c r="EK43" s="369"/>
      <c r="EL43" s="369"/>
      <c r="EM43" s="369"/>
      <c r="EN43" s="369"/>
      <c r="EO43" s="369"/>
      <c r="EP43" s="369"/>
      <c r="EQ43" s="369"/>
      <c r="ER43" s="369"/>
      <c r="ES43" s="369"/>
      <c r="ET43" s="369"/>
      <c r="EU43" s="369"/>
      <c r="EV43" s="369"/>
      <c r="EW43" s="369"/>
      <c r="EX43" s="369"/>
      <c r="EY43" s="369"/>
      <c r="EZ43" s="369"/>
      <c r="FA43" s="369"/>
      <c r="FB43" s="369"/>
      <c r="FC43" s="369"/>
      <c r="FD43" s="369"/>
      <c r="FE43" s="369"/>
      <c r="FF43" s="369"/>
      <c r="FG43" s="369"/>
      <c r="FH43" s="369"/>
      <c r="FI43" s="369"/>
      <c r="FJ43" s="369"/>
      <c r="FK43" s="369"/>
      <c r="FL43" s="369"/>
      <c r="FM43" s="369"/>
      <c r="FN43" s="369"/>
      <c r="FO43" s="369"/>
      <c r="FP43" s="369"/>
      <c r="FQ43" s="369"/>
      <c r="FR43" s="369"/>
      <c r="FS43" s="369"/>
      <c r="FT43" s="369"/>
      <c r="FU43" s="369"/>
      <c r="FV43" s="369"/>
      <c r="FW43" s="369"/>
      <c r="FX43" s="369"/>
      <c r="FY43" s="369"/>
      <c r="FZ43" s="369"/>
      <c r="GA43" s="369"/>
      <c r="GB43" s="369"/>
      <c r="GC43" s="369"/>
      <c r="GD43" s="369"/>
      <c r="GE43" s="369"/>
      <c r="GF43" s="369"/>
      <c r="GG43" s="369"/>
      <c r="GH43" s="369"/>
      <c r="GI43" s="369"/>
      <c r="GJ43" s="369"/>
      <c r="GK43" s="369"/>
      <c r="GL43" s="369"/>
      <c r="GM43" s="369"/>
      <c r="GN43" s="369"/>
      <c r="GO43" s="369"/>
      <c r="GP43" s="369"/>
      <c r="GQ43" s="369"/>
      <c r="GR43" s="369"/>
      <c r="GS43" s="369"/>
      <c r="GT43" s="369"/>
      <c r="GU43" s="369"/>
      <c r="GV43" s="369"/>
      <c r="GW43" s="369"/>
      <c r="GX43" s="369"/>
      <c r="GY43" s="369"/>
      <c r="GZ43" s="369"/>
      <c r="HA43" s="369"/>
      <c r="HB43" s="369"/>
      <c r="HC43" s="369"/>
      <c r="HD43" s="369"/>
      <c r="HE43" s="369"/>
      <c r="HF43" s="369"/>
      <c r="HG43" s="369"/>
      <c r="HH43" s="369"/>
      <c r="HI43" s="369"/>
      <c r="HJ43" s="369"/>
      <c r="HK43" s="369"/>
      <c r="HL43" s="369"/>
      <c r="HM43" s="369"/>
      <c r="HN43" s="369"/>
      <c r="HO43" s="369"/>
      <c r="HP43" s="369"/>
      <c r="HQ43" s="369"/>
      <c r="HR43" s="369"/>
      <c r="HS43" s="369"/>
      <c r="HT43" s="369"/>
      <c r="HU43" s="369"/>
      <c r="HV43" s="369"/>
      <c r="HW43" s="369"/>
      <c r="HX43" s="369"/>
      <c r="HY43" s="369"/>
      <c r="HZ43" s="369"/>
      <c r="IA43" s="369"/>
      <c r="IB43" s="369"/>
      <c r="IC43" s="369"/>
    </row>
    <row r="44" spans="1:237" s="370" customFormat="1" ht="117" customHeight="1" x14ac:dyDescent="0.2">
      <c r="A44" s="354">
        <f t="shared" si="0"/>
        <v>38</v>
      </c>
      <c r="B44" s="487" t="s">
        <v>95</v>
      </c>
      <c r="C44" s="491" t="s">
        <v>142</v>
      </c>
      <c r="D44" s="357" t="s">
        <v>104</v>
      </c>
      <c r="E44" s="472">
        <v>311020301</v>
      </c>
      <c r="F44" s="359" t="s">
        <v>80</v>
      </c>
      <c r="G44" s="360" t="s">
        <v>81</v>
      </c>
      <c r="H44" s="316" t="s">
        <v>217</v>
      </c>
      <c r="I44" s="340">
        <v>6781360</v>
      </c>
      <c r="J44" s="340">
        <v>6781360</v>
      </c>
      <c r="K44" s="492">
        <v>42387</v>
      </c>
      <c r="L44" s="492">
        <v>42417</v>
      </c>
      <c r="M44" s="492">
        <v>42457</v>
      </c>
      <c r="N44" s="354" t="s">
        <v>488</v>
      </c>
      <c r="O44" s="492">
        <v>42460</v>
      </c>
      <c r="P44" s="397" t="s">
        <v>489</v>
      </c>
      <c r="Q44" s="364" t="s">
        <v>486</v>
      </c>
      <c r="R44" s="474" t="s">
        <v>330</v>
      </c>
      <c r="S44" s="366" t="s">
        <v>329</v>
      </c>
      <c r="T44" s="422" t="s">
        <v>487</v>
      </c>
      <c r="U44" s="366" t="s">
        <v>303</v>
      </c>
      <c r="V44" s="369"/>
      <c r="W44" s="369"/>
      <c r="X44" s="401"/>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c r="BJ44" s="369"/>
      <c r="BK44" s="369"/>
      <c r="BL44" s="369"/>
      <c r="BM44" s="369"/>
      <c r="BN44" s="369"/>
      <c r="BO44" s="369"/>
      <c r="BP44" s="369"/>
      <c r="BQ44" s="369"/>
      <c r="BR44" s="369"/>
      <c r="BS44" s="369"/>
      <c r="BT44" s="369"/>
      <c r="BU44" s="369"/>
      <c r="BV44" s="369"/>
      <c r="BW44" s="369"/>
      <c r="BX44" s="369"/>
      <c r="BY44" s="369"/>
      <c r="BZ44" s="369"/>
      <c r="CA44" s="369"/>
      <c r="CB44" s="369"/>
      <c r="CC44" s="369"/>
      <c r="CD44" s="369"/>
      <c r="CE44" s="369"/>
      <c r="CF44" s="369"/>
      <c r="CG44" s="369"/>
      <c r="CH44" s="369"/>
      <c r="CI44" s="369"/>
      <c r="CJ44" s="369"/>
      <c r="CK44" s="369"/>
      <c r="CL44" s="369"/>
      <c r="CM44" s="369"/>
      <c r="CN44" s="369"/>
      <c r="CO44" s="369"/>
      <c r="CP44" s="369"/>
      <c r="CQ44" s="369"/>
      <c r="CR44" s="369"/>
      <c r="CS44" s="369"/>
      <c r="CT44" s="369"/>
      <c r="CU44" s="369"/>
      <c r="CV44" s="369"/>
      <c r="CW44" s="369"/>
      <c r="CX44" s="369"/>
      <c r="CY44" s="369"/>
      <c r="CZ44" s="369"/>
      <c r="DA44" s="369"/>
      <c r="DB44" s="369"/>
      <c r="DC44" s="369"/>
      <c r="DD44" s="369"/>
      <c r="DE44" s="369"/>
      <c r="DF44" s="369"/>
      <c r="DG44" s="369"/>
      <c r="DH44" s="369"/>
      <c r="DI44" s="369"/>
      <c r="DJ44" s="369"/>
      <c r="DK44" s="369"/>
      <c r="DL44" s="369"/>
      <c r="DM44" s="369"/>
      <c r="DN44" s="369"/>
      <c r="DO44" s="369"/>
      <c r="DP44" s="369"/>
      <c r="DQ44" s="369"/>
      <c r="DR44" s="369"/>
      <c r="DS44" s="369"/>
      <c r="DT44" s="369"/>
      <c r="DU44" s="369"/>
      <c r="DV44" s="369"/>
      <c r="DW44" s="369"/>
      <c r="DX44" s="369"/>
      <c r="DY44" s="369"/>
      <c r="DZ44" s="369"/>
      <c r="EA44" s="369"/>
      <c r="EB44" s="369"/>
      <c r="EC44" s="369"/>
      <c r="ED44" s="369"/>
      <c r="EE44" s="369"/>
      <c r="EF44" s="369"/>
      <c r="EG44" s="369"/>
      <c r="EH44" s="369"/>
      <c r="EI44" s="369"/>
      <c r="EJ44" s="369"/>
      <c r="EK44" s="369"/>
      <c r="EL44" s="369"/>
      <c r="EM44" s="369"/>
      <c r="EN44" s="369"/>
      <c r="EO44" s="369"/>
      <c r="EP44" s="369"/>
      <c r="EQ44" s="369"/>
      <c r="ER44" s="369"/>
      <c r="ES44" s="369"/>
      <c r="ET44" s="369"/>
      <c r="EU44" s="369"/>
      <c r="EV44" s="369"/>
      <c r="EW44" s="369"/>
      <c r="EX44" s="369"/>
      <c r="EY44" s="369"/>
      <c r="EZ44" s="369"/>
      <c r="FA44" s="369"/>
      <c r="FB44" s="369"/>
      <c r="FC44" s="369"/>
      <c r="FD44" s="369"/>
      <c r="FE44" s="369"/>
      <c r="FF44" s="369"/>
      <c r="FG44" s="369"/>
      <c r="FH44" s="369"/>
      <c r="FI44" s="369"/>
      <c r="FJ44" s="369"/>
      <c r="FK44" s="369"/>
      <c r="FL44" s="369"/>
      <c r="FM44" s="369"/>
      <c r="FN44" s="369"/>
      <c r="FO44" s="369"/>
      <c r="FP44" s="369"/>
      <c r="FQ44" s="369"/>
      <c r="FR44" s="369"/>
      <c r="FS44" s="369"/>
      <c r="FT44" s="369"/>
      <c r="FU44" s="369"/>
      <c r="FV44" s="369"/>
      <c r="FW44" s="369"/>
      <c r="FX44" s="369"/>
      <c r="FY44" s="369"/>
      <c r="FZ44" s="369"/>
      <c r="GA44" s="369"/>
      <c r="GB44" s="369"/>
      <c r="GC44" s="369"/>
      <c r="GD44" s="369"/>
      <c r="GE44" s="369"/>
      <c r="GF44" s="369"/>
      <c r="GG44" s="369"/>
      <c r="GH44" s="369"/>
      <c r="GI44" s="369"/>
      <c r="GJ44" s="369"/>
      <c r="GK44" s="369"/>
      <c r="GL44" s="369"/>
      <c r="GM44" s="369"/>
      <c r="GN44" s="369"/>
      <c r="GO44" s="369"/>
      <c r="GP44" s="369"/>
      <c r="GQ44" s="369"/>
      <c r="GR44" s="369"/>
      <c r="GS44" s="369"/>
      <c r="GT44" s="369"/>
      <c r="GU44" s="369"/>
      <c r="GV44" s="369"/>
      <c r="GW44" s="369"/>
      <c r="GX44" s="369"/>
      <c r="GY44" s="369"/>
      <c r="GZ44" s="369"/>
      <c r="HA44" s="369"/>
      <c r="HB44" s="369"/>
      <c r="HC44" s="369"/>
      <c r="HD44" s="369"/>
      <c r="HE44" s="369"/>
      <c r="HF44" s="369"/>
      <c r="HG44" s="369"/>
      <c r="HH44" s="369"/>
      <c r="HI44" s="369"/>
      <c r="HJ44" s="369"/>
      <c r="HK44" s="369"/>
      <c r="HL44" s="369"/>
      <c r="HM44" s="369"/>
      <c r="HN44" s="369"/>
      <c r="HO44" s="369"/>
      <c r="HP44" s="369"/>
      <c r="HQ44" s="369"/>
      <c r="HR44" s="369"/>
      <c r="HS44" s="369"/>
      <c r="HT44" s="369"/>
      <c r="HU44" s="369"/>
      <c r="HV44" s="369"/>
      <c r="HW44" s="369"/>
      <c r="HX44" s="369"/>
      <c r="HY44" s="369"/>
      <c r="HZ44" s="369"/>
      <c r="IA44" s="369"/>
      <c r="IB44" s="369"/>
      <c r="IC44" s="369"/>
    </row>
    <row r="45" spans="1:237" s="412" customFormat="1" ht="189" customHeight="1" x14ac:dyDescent="0.2">
      <c r="A45" s="354">
        <f t="shared" si="0"/>
        <v>39</v>
      </c>
      <c r="B45" s="316" t="s">
        <v>96</v>
      </c>
      <c r="C45" s="396">
        <v>33</v>
      </c>
      <c r="D45" s="316" t="s">
        <v>24</v>
      </c>
      <c r="E45" s="406" t="s">
        <v>97</v>
      </c>
      <c r="F45" s="348" t="s">
        <v>98</v>
      </c>
      <c r="G45" s="406" t="s">
        <v>559</v>
      </c>
      <c r="H45" s="396" t="s">
        <v>63</v>
      </c>
      <c r="I45" s="338">
        <f>+J45</f>
        <v>220024160</v>
      </c>
      <c r="J45" s="338">
        <v>220024160</v>
      </c>
      <c r="K45" s="341">
        <v>42459</v>
      </c>
      <c r="L45" s="413">
        <v>42493</v>
      </c>
      <c r="M45" s="413">
        <v>42500</v>
      </c>
      <c r="N45" s="362">
        <v>90</v>
      </c>
      <c r="O45" s="413">
        <v>42591</v>
      </c>
      <c r="P45" s="417">
        <v>81112502</v>
      </c>
      <c r="Q45" s="418" t="s">
        <v>558</v>
      </c>
      <c r="R45" s="419" t="s">
        <v>781</v>
      </c>
      <c r="S45" s="409" t="s">
        <v>331</v>
      </c>
      <c r="T45" s="317" t="s">
        <v>782</v>
      </c>
      <c r="U45" s="368" t="s">
        <v>303</v>
      </c>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1"/>
      <c r="DS45" s="411"/>
      <c r="DT45" s="411"/>
      <c r="DU45" s="411"/>
      <c r="DV45" s="411"/>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11"/>
      <c r="GD45" s="411"/>
      <c r="GE45" s="411"/>
      <c r="GF45" s="411"/>
      <c r="GG45" s="411"/>
      <c r="GH45" s="411"/>
      <c r="GI45" s="411"/>
      <c r="GJ45" s="411"/>
      <c r="GK45" s="411"/>
      <c r="GL45" s="411"/>
      <c r="GM45" s="411"/>
      <c r="GN45" s="411"/>
      <c r="GO45" s="411"/>
      <c r="GP45" s="411"/>
      <c r="GQ45" s="411"/>
      <c r="GR45" s="411"/>
      <c r="GS45" s="411"/>
      <c r="GT45" s="411"/>
      <c r="GU45" s="411"/>
      <c r="GV45" s="411"/>
      <c r="GW45" s="411"/>
      <c r="GX45" s="411"/>
      <c r="GY45" s="411"/>
      <c r="GZ45" s="411"/>
      <c r="HA45" s="411"/>
      <c r="HB45" s="411"/>
      <c r="HC45" s="411"/>
      <c r="HD45" s="411"/>
      <c r="HE45" s="411"/>
      <c r="HF45" s="411"/>
      <c r="HG45" s="411"/>
      <c r="HH45" s="411"/>
      <c r="HI45" s="411"/>
      <c r="HJ45" s="411"/>
      <c r="HK45" s="411"/>
      <c r="HL45" s="411"/>
      <c r="HM45" s="411"/>
      <c r="HN45" s="411"/>
      <c r="HO45" s="411"/>
      <c r="HP45" s="411"/>
      <c r="HQ45" s="411"/>
      <c r="HR45" s="411"/>
      <c r="HS45" s="411"/>
      <c r="HT45" s="411"/>
      <c r="HU45" s="411"/>
      <c r="HV45" s="411"/>
      <c r="HW45" s="411"/>
      <c r="HX45" s="411"/>
      <c r="HY45" s="411"/>
      <c r="HZ45" s="411"/>
      <c r="IA45" s="411"/>
      <c r="IB45" s="411"/>
      <c r="IC45" s="411"/>
    </row>
    <row r="46" spans="1:237" s="412" customFormat="1" ht="186.75" customHeight="1" x14ac:dyDescent="0.2">
      <c r="A46" s="354">
        <f t="shared" si="0"/>
        <v>40</v>
      </c>
      <c r="B46" s="316" t="s">
        <v>96</v>
      </c>
      <c r="C46" s="396">
        <v>33</v>
      </c>
      <c r="D46" s="316" t="s">
        <v>24</v>
      </c>
      <c r="E46" s="406" t="s">
        <v>97</v>
      </c>
      <c r="F46" s="348" t="s">
        <v>98</v>
      </c>
      <c r="G46" s="406" t="s">
        <v>81</v>
      </c>
      <c r="H46" s="396" t="s">
        <v>28</v>
      </c>
      <c r="I46" s="338">
        <v>429565801</v>
      </c>
      <c r="J46" s="338">
        <v>429565801</v>
      </c>
      <c r="K46" s="341">
        <v>42506</v>
      </c>
      <c r="L46" s="413">
        <v>42521</v>
      </c>
      <c r="M46" s="413">
        <v>42526</v>
      </c>
      <c r="N46" s="362">
        <v>210</v>
      </c>
      <c r="O46" s="413">
        <v>42734</v>
      </c>
      <c r="P46" s="426" t="s">
        <v>99</v>
      </c>
      <c r="Q46" s="316" t="s">
        <v>251</v>
      </c>
      <c r="R46" s="427" t="s">
        <v>681</v>
      </c>
      <c r="S46" s="409" t="s">
        <v>331</v>
      </c>
      <c r="T46" s="317" t="s">
        <v>768</v>
      </c>
      <c r="U46" s="368" t="s">
        <v>303</v>
      </c>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row>
    <row r="47" spans="1:237" s="412" customFormat="1" ht="286.5" customHeight="1" x14ac:dyDescent="0.2">
      <c r="A47" s="354">
        <f t="shared" si="0"/>
        <v>41</v>
      </c>
      <c r="B47" s="316" t="s">
        <v>96</v>
      </c>
      <c r="C47" s="396">
        <v>33</v>
      </c>
      <c r="D47" s="316" t="s">
        <v>24</v>
      </c>
      <c r="E47" s="406" t="s">
        <v>97</v>
      </c>
      <c r="F47" s="348" t="s">
        <v>98</v>
      </c>
      <c r="G47" s="406" t="s">
        <v>81</v>
      </c>
      <c r="H47" s="396" t="s">
        <v>28</v>
      </c>
      <c r="I47" s="338">
        <f>198000000-40800000-40800000-40800000-42000000</f>
        <v>33600000</v>
      </c>
      <c r="J47" s="338"/>
      <c r="K47" s="341">
        <v>42490</v>
      </c>
      <c r="L47" s="413">
        <v>42520</v>
      </c>
      <c r="M47" s="413">
        <v>42525</v>
      </c>
      <c r="N47" s="362">
        <v>180</v>
      </c>
      <c r="O47" s="413">
        <v>42825</v>
      </c>
      <c r="P47" s="426" t="s">
        <v>100</v>
      </c>
      <c r="Q47" s="316" t="s">
        <v>617</v>
      </c>
      <c r="R47" s="427" t="s">
        <v>683</v>
      </c>
      <c r="S47" s="409" t="s">
        <v>331</v>
      </c>
      <c r="T47" s="317" t="s">
        <v>689</v>
      </c>
      <c r="U47" s="409" t="s">
        <v>296</v>
      </c>
      <c r="V47" s="428"/>
      <c r="W47" s="429"/>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c r="EH47" s="411"/>
      <c r="EI47" s="411"/>
      <c r="EJ47" s="411"/>
      <c r="EK47" s="411"/>
      <c r="EL47" s="411"/>
      <c r="EM47" s="411"/>
      <c r="EN47" s="411"/>
      <c r="EO47" s="411"/>
      <c r="EP47" s="411"/>
      <c r="EQ47" s="411"/>
      <c r="ER47" s="411"/>
      <c r="ES47" s="411"/>
      <c r="ET47" s="411"/>
      <c r="EU47" s="411"/>
      <c r="EV47" s="411"/>
      <c r="EW47" s="411"/>
      <c r="EX47" s="411"/>
      <c r="EY47" s="411"/>
      <c r="EZ47" s="411"/>
      <c r="FA47" s="411"/>
      <c r="FB47" s="411"/>
      <c r="FC47" s="411"/>
      <c r="FD47" s="411"/>
      <c r="FE47" s="411"/>
      <c r="FF47" s="411"/>
      <c r="FG47" s="411"/>
      <c r="FH47" s="411"/>
      <c r="FI47" s="411"/>
      <c r="FJ47" s="411"/>
      <c r="FK47" s="411"/>
      <c r="FL47" s="411"/>
      <c r="FM47" s="411"/>
      <c r="FN47" s="411"/>
      <c r="FO47" s="411"/>
      <c r="FP47" s="411"/>
      <c r="FQ47" s="411"/>
      <c r="FR47" s="411"/>
      <c r="FS47" s="411"/>
      <c r="FT47" s="411"/>
      <c r="FU47" s="411"/>
      <c r="FV47" s="411"/>
      <c r="FW47" s="411"/>
      <c r="FX47" s="411"/>
      <c r="FY47" s="411"/>
      <c r="FZ47" s="411"/>
      <c r="GA47" s="411"/>
      <c r="GB47" s="411"/>
      <c r="GC47" s="411"/>
      <c r="GD47" s="411"/>
      <c r="GE47" s="411"/>
      <c r="GF47" s="411"/>
      <c r="GG47" s="411"/>
      <c r="GH47" s="411"/>
      <c r="GI47" s="411"/>
      <c r="GJ47" s="411"/>
      <c r="GK47" s="411"/>
      <c r="GL47" s="411"/>
      <c r="GM47" s="411"/>
      <c r="GN47" s="411"/>
      <c r="GO47" s="411"/>
      <c r="GP47" s="411"/>
      <c r="GQ47" s="411"/>
      <c r="GR47" s="411"/>
      <c r="GS47" s="411"/>
      <c r="GT47" s="411"/>
      <c r="GU47" s="411"/>
      <c r="GV47" s="411"/>
      <c r="GW47" s="411"/>
      <c r="GX47" s="411"/>
      <c r="GY47" s="411"/>
      <c r="GZ47" s="411"/>
      <c r="HA47" s="411"/>
      <c r="HB47" s="411"/>
      <c r="HC47" s="411"/>
      <c r="HD47" s="411"/>
      <c r="HE47" s="411"/>
      <c r="HF47" s="411"/>
      <c r="HG47" s="411"/>
      <c r="HH47" s="411"/>
      <c r="HI47" s="411"/>
      <c r="HJ47" s="411"/>
      <c r="HK47" s="411"/>
      <c r="HL47" s="411"/>
      <c r="HM47" s="411"/>
      <c r="HN47" s="411"/>
      <c r="HO47" s="411"/>
      <c r="HP47" s="411"/>
      <c r="HQ47" s="411"/>
      <c r="HR47" s="411"/>
      <c r="HS47" s="411"/>
      <c r="HT47" s="411"/>
      <c r="HU47" s="411"/>
      <c r="HV47" s="411"/>
      <c r="HW47" s="411"/>
      <c r="HX47" s="411"/>
      <c r="HY47" s="411"/>
      <c r="HZ47" s="411"/>
      <c r="IA47" s="411"/>
      <c r="IB47" s="411"/>
      <c r="IC47" s="411"/>
    </row>
    <row r="48" spans="1:237" s="412" customFormat="1" ht="153.75" customHeight="1" x14ac:dyDescent="0.2">
      <c r="A48" s="354">
        <f t="shared" si="0"/>
        <v>42</v>
      </c>
      <c r="B48" s="316" t="s">
        <v>96</v>
      </c>
      <c r="C48" s="396">
        <v>33</v>
      </c>
      <c r="D48" s="316" t="s">
        <v>24</v>
      </c>
      <c r="E48" s="406" t="s">
        <v>97</v>
      </c>
      <c r="F48" s="348" t="s">
        <v>98</v>
      </c>
      <c r="G48" s="406" t="s">
        <v>81</v>
      </c>
      <c r="H48" s="396" t="s">
        <v>28</v>
      </c>
      <c r="I48" s="338">
        <f>6800000*6</f>
        <v>40800000</v>
      </c>
      <c r="J48" s="338">
        <v>40800000</v>
      </c>
      <c r="K48" s="341">
        <v>42506</v>
      </c>
      <c r="L48" s="413">
        <v>42514</v>
      </c>
      <c r="M48" s="413">
        <v>42531</v>
      </c>
      <c r="N48" s="362">
        <v>180</v>
      </c>
      <c r="O48" s="413">
        <v>42713</v>
      </c>
      <c r="P48" s="426" t="s">
        <v>686</v>
      </c>
      <c r="Q48" s="316" t="s">
        <v>684</v>
      </c>
      <c r="R48" s="427" t="s">
        <v>685</v>
      </c>
      <c r="S48" s="409" t="s">
        <v>331</v>
      </c>
      <c r="T48" s="317" t="s">
        <v>791</v>
      </c>
      <c r="U48" s="409" t="s">
        <v>303</v>
      </c>
      <c r="V48" s="428"/>
      <c r="W48" s="429"/>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c r="EH48" s="411"/>
      <c r="EI48" s="411"/>
      <c r="EJ48" s="411"/>
      <c r="EK48" s="411"/>
      <c r="EL48" s="411"/>
      <c r="EM48" s="411"/>
      <c r="EN48" s="411"/>
      <c r="EO48" s="411"/>
      <c r="EP48" s="411"/>
      <c r="EQ48" s="411"/>
      <c r="ER48" s="411"/>
      <c r="ES48" s="411"/>
      <c r="ET48" s="411"/>
      <c r="EU48" s="411"/>
      <c r="EV48" s="411"/>
      <c r="EW48" s="411"/>
      <c r="EX48" s="411"/>
      <c r="EY48" s="411"/>
      <c r="EZ48" s="411"/>
      <c r="FA48" s="411"/>
      <c r="FB48" s="411"/>
      <c r="FC48" s="411"/>
      <c r="FD48" s="411"/>
      <c r="FE48" s="411"/>
      <c r="FF48" s="411"/>
      <c r="FG48" s="411"/>
      <c r="FH48" s="411"/>
      <c r="FI48" s="411"/>
      <c r="FJ48" s="411"/>
      <c r="FK48" s="411"/>
      <c r="FL48" s="411"/>
      <c r="FM48" s="411"/>
      <c r="FN48" s="411"/>
      <c r="FO48" s="411"/>
      <c r="FP48" s="411"/>
      <c r="FQ48" s="411"/>
      <c r="FR48" s="411"/>
      <c r="FS48" s="411"/>
      <c r="FT48" s="411"/>
      <c r="FU48" s="411"/>
      <c r="FV48" s="411"/>
      <c r="FW48" s="411"/>
      <c r="FX48" s="411"/>
      <c r="FY48" s="411"/>
      <c r="FZ48" s="411"/>
      <c r="GA48" s="411"/>
      <c r="GB48" s="411"/>
      <c r="GC48" s="411"/>
      <c r="GD48" s="411"/>
      <c r="GE48" s="411"/>
      <c r="GF48" s="411"/>
      <c r="GG48" s="411"/>
      <c r="GH48" s="411"/>
      <c r="GI48" s="411"/>
      <c r="GJ48" s="411"/>
      <c r="GK48" s="411"/>
      <c r="GL48" s="411"/>
      <c r="GM48" s="411"/>
      <c r="GN48" s="411"/>
      <c r="GO48" s="411"/>
      <c r="GP48" s="411"/>
      <c r="GQ48" s="411"/>
      <c r="GR48" s="411"/>
      <c r="GS48" s="411"/>
      <c r="GT48" s="411"/>
      <c r="GU48" s="411"/>
      <c r="GV48" s="411"/>
      <c r="GW48" s="411"/>
      <c r="GX48" s="411"/>
      <c r="GY48" s="411"/>
      <c r="GZ48" s="411"/>
      <c r="HA48" s="411"/>
      <c r="HB48" s="411"/>
      <c r="HC48" s="411"/>
      <c r="HD48" s="411"/>
      <c r="HE48" s="411"/>
      <c r="HF48" s="411"/>
      <c r="HG48" s="411"/>
      <c r="HH48" s="411"/>
      <c r="HI48" s="411"/>
      <c r="HJ48" s="411"/>
      <c r="HK48" s="411"/>
      <c r="HL48" s="411"/>
      <c r="HM48" s="411"/>
      <c r="HN48" s="411"/>
      <c r="HO48" s="411"/>
      <c r="HP48" s="411"/>
      <c r="HQ48" s="411"/>
      <c r="HR48" s="411"/>
      <c r="HS48" s="411"/>
      <c r="HT48" s="411"/>
      <c r="HU48" s="411"/>
      <c r="HV48" s="411"/>
      <c r="HW48" s="411"/>
      <c r="HX48" s="411"/>
      <c r="HY48" s="411"/>
      <c r="HZ48" s="411"/>
      <c r="IA48" s="411"/>
      <c r="IB48" s="411"/>
      <c r="IC48" s="411"/>
    </row>
    <row r="49" spans="1:237" s="412" customFormat="1" ht="146.25" customHeight="1" x14ac:dyDescent="0.2">
      <c r="A49" s="354">
        <f t="shared" si="0"/>
        <v>43</v>
      </c>
      <c r="B49" s="316" t="s">
        <v>96</v>
      </c>
      <c r="C49" s="396">
        <v>33</v>
      </c>
      <c r="D49" s="316" t="s">
        <v>24</v>
      </c>
      <c r="E49" s="406" t="s">
        <v>97</v>
      </c>
      <c r="F49" s="348" t="s">
        <v>98</v>
      </c>
      <c r="G49" s="406" t="s">
        <v>81</v>
      </c>
      <c r="H49" s="396" t="s">
        <v>28</v>
      </c>
      <c r="I49" s="338">
        <v>42000000</v>
      </c>
      <c r="J49" s="338">
        <v>42000000</v>
      </c>
      <c r="K49" s="341">
        <v>42506</v>
      </c>
      <c r="L49" s="413">
        <v>42521</v>
      </c>
      <c r="M49" s="413">
        <f>L49+5</f>
        <v>42526</v>
      </c>
      <c r="N49" s="362">
        <v>180</v>
      </c>
      <c r="O49" s="413">
        <f>+M49+N49</f>
        <v>42706</v>
      </c>
      <c r="P49" s="426" t="s">
        <v>686</v>
      </c>
      <c r="Q49" s="316" t="s">
        <v>687</v>
      </c>
      <c r="R49" s="427" t="s">
        <v>688</v>
      </c>
      <c r="S49" s="409" t="s">
        <v>331</v>
      </c>
      <c r="T49" s="317" t="s">
        <v>792</v>
      </c>
      <c r="U49" s="409" t="s">
        <v>303</v>
      </c>
      <c r="V49" s="428"/>
      <c r="W49" s="429"/>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c r="EH49" s="411"/>
      <c r="EI49" s="411"/>
      <c r="EJ49" s="411"/>
      <c r="EK49" s="411"/>
      <c r="EL49" s="411"/>
      <c r="EM49" s="411"/>
      <c r="EN49" s="411"/>
      <c r="EO49" s="411"/>
      <c r="EP49" s="411"/>
      <c r="EQ49" s="411"/>
      <c r="ER49" s="411"/>
      <c r="ES49" s="411"/>
      <c r="ET49" s="411"/>
      <c r="EU49" s="411"/>
      <c r="EV49" s="411"/>
      <c r="EW49" s="411"/>
      <c r="EX49" s="411"/>
      <c r="EY49" s="411"/>
      <c r="EZ49" s="411"/>
      <c r="FA49" s="411"/>
      <c r="FB49" s="411"/>
      <c r="FC49" s="411"/>
      <c r="FD49" s="411"/>
      <c r="FE49" s="411"/>
      <c r="FF49" s="411"/>
      <c r="FG49" s="411"/>
      <c r="FH49" s="411"/>
      <c r="FI49" s="411"/>
      <c r="FJ49" s="411"/>
      <c r="FK49" s="411"/>
      <c r="FL49" s="411"/>
      <c r="FM49" s="411"/>
      <c r="FN49" s="411"/>
      <c r="FO49" s="411"/>
      <c r="FP49" s="411"/>
      <c r="FQ49" s="411"/>
      <c r="FR49" s="411"/>
      <c r="FS49" s="411"/>
      <c r="FT49" s="411"/>
      <c r="FU49" s="411"/>
      <c r="FV49" s="411"/>
      <c r="FW49" s="411"/>
      <c r="FX49" s="411"/>
      <c r="FY49" s="411"/>
      <c r="FZ49" s="411"/>
      <c r="GA49" s="411"/>
      <c r="GB49" s="411"/>
      <c r="GC49" s="411"/>
      <c r="GD49" s="411"/>
      <c r="GE49" s="411"/>
      <c r="GF49" s="411"/>
      <c r="GG49" s="411"/>
      <c r="GH49" s="411"/>
      <c r="GI49" s="411"/>
      <c r="GJ49" s="411"/>
      <c r="GK49" s="411"/>
      <c r="GL49" s="411"/>
      <c r="GM49" s="411"/>
      <c r="GN49" s="411"/>
      <c r="GO49" s="411"/>
      <c r="GP49" s="411"/>
      <c r="GQ49" s="411"/>
      <c r="GR49" s="411"/>
      <c r="GS49" s="411"/>
      <c r="GT49" s="411"/>
      <c r="GU49" s="411"/>
      <c r="GV49" s="411"/>
      <c r="GW49" s="411"/>
      <c r="GX49" s="411"/>
      <c r="GY49" s="411"/>
      <c r="GZ49" s="411"/>
      <c r="HA49" s="411"/>
      <c r="HB49" s="411"/>
      <c r="HC49" s="411"/>
      <c r="HD49" s="411"/>
      <c r="HE49" s="411"/>
      <c r="HF49" s="411"/>
      <c r="HG49" s="411"/>
      <c r="HH49" s="411"/>
      <c r="HI49" s="411"/>
      <c r="HJ49" s="411"/>
      <c r="HK49" s="411"/>
      <c r="HL49" s="411"/>
      <c r="HM49" s="411"/>
      <c r="HN49" s="411"/>
      <c r="HO49" s="411"/>
      <c r="HP49" s="411"/>
      <c r="HQ49" s="411"/>
      <c r="HR49" s="411"/>
      <c r="HS49" s="411"/>
      <c r="HT49" s="411"/>
      <c r="HU49" s="411"/>
      <c r="HV49" s="411"/>
      <c r="HW49" s="411"/>
      <c r="HX49" s="411"/>
      <c r="HY49" s="411"/>
      <c r="HZ49" s="411"/>
      <c r="IA49" s="411"/>
      <c r="IB49" s="411"/>
      <c r="IC49" s="411"/>
    </row>
    <row r="50" spans="1:237" s="412" customFormat="1" ht="165" x14ac:dyDescent="0.2">
      <c r="A50" s="354">
        <f t="shared" si="0"/>
        <v>44</v>
      </c>
      <c r="B50" s="316" t="s">
        <v>96</v>
      </c>
      <c r="C50" s="396">
        <v>33</v>
      </c>
      <c r="D50" s="316" t="s">
        <v>24</v>
      </c>
      <c r="E50" s="406" t="s">
        <v>97</v>
      </c>
      <c r="F50" s="348" t="s">
        <v>98</v>
      </c>
      <c r="G50" s="406" t="s">
        <v>81</v>
      </c>
      <c r="H50" s="396" t="s">
        <v>28</v>
      </c>
      <c r="I50" s="338">
        <f>6800000*6</f>
        <v>40800000</v>
      </c>
      <c r="J50" s="338">
        <v>40800000</v>
      </c>
      <c r="K50" s="341">
        <v>42501</v>
      </c>
      <c r="L50" s="413">
        <v>42517</v>
      </c>
      <c r="M50" s="413">
        <f>L50+5</f>
        <v>42522</v>
      </c>
      <c r="N50" s="362">
        <v>180</v>
      </c>
      <c r="O50" s="413">
        <f>M50+N50</f>
        <v>42702</v>
      </c>
      <c r="P50" s="426" t="s">
        <v>100</v>
      </c>
      <c r="Q50" s="316" t="s">
        <v>677</v>
      </c>
      <c r="R50" s="316" t="s">
        <v>679</v>
      </c>
      <c r="S50" s="409" t="s">
        <v>331</v>
      </c>
      <c r="T50" s="317" t="s">
        <v>793</v>
      </c>
      <c r="U50" s="409" t="s">
        <v>303</v>
      </c>
      <c r="V50" s="428"/>
      <c r="W50" s="429"/>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1"/>
      <c r="ET50" s="411"/>
      <c r="EU50" s="411"/>
      <c r="EV50" s="411"/>
      <c r="EW50" s="411"/>
      <c r="EX50" s="411"/>
      <c r="EY50" s="411"/>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row>
    <row r="51" spans="1:237" s="412" customFormat="1" ht="140.25" x14ac:dyDescent="0.2">
      <c r="A51" s="354">
        <f t="shared" si="0"/>
        <v>45</v>
      </c>
      <c r="B51" s="316" t="s">
        <v>96</v>
      </c>
      <c r="C51" s="396">
        <v>33</v>
      </c>
      <c r="D51" s="316" t="s">
        <v>24</v>
      </c>
      <c r="E51" s="406" t="s">
        <v>97</v>
      </c>
      <c r="F51" s="348" t="s">
        <v>98</v>
      </c>
      <c r="G51" s="406" t="s">
        <v>81</v>
      </c>
      <c r="H51" s="396" t="s">
        <v>28</v>
      </c>
      <c r="I51" s="338">
        <f>6800000*6</f>
        <v>40800000</v>
      </c>
      <c r="J51" s="338">
        <v>40800000</v>
      </c>
      <c r="K51" s="341">
        <v>42501</v>
      </c>
      <c r="L51" s="413">
        <v>42516</v>
      </c>
      <c r="M51" s="413">
        <f>L51+5</f>
        <v>42521</v>
      </c>
      <c r="N51" s="362">
        <v>180</v>
      </c>
      <c r="O51" s="413">
        <f>M51+N51</f>
        <v>42701</v>
      </c>
      <c r="P51" s="426" t="s">
        <v>100</v>
      </c>
      <c r="Q51" s="316" t="s">
        <v>678</v>
      </c>
      <c r="R51" s="316" t="s">
        <v>680</v>
      </c>
      <c r="S51" s="409" t="s">
        <v>331</v>
      </c>
      <c r="T51" s="317" t="s">
        <v>794</v>
      </c>
      <c r="U51" s="409" t="s">
        <v>303</v>
      </c>
      <c r="V51" s="428"/>
      <c r="W51" s="429"/>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c r="EQ51" s="411"/>
      <c r="ER51" s="411"/>
      <c r="ES51" s="411"/>
      <c r="ET51" s="411"/>
      <c r="EU51" s="411"/>
      <c r="EV51" s="411"/>
      <c r="EW51" s="411"/>
      <c r="EX51" s="411"/>
      <c r="EY51" s="411"/>
      <c r="EZ51" s="411"/>
      <c r="FA51" s="411"/>
      <c r="FB51" s="411"/>
      <c r="FC51" s="411"/>
      <c r="FD51" s="411"/>
      <c r="FE51" s="411"/>
      <c r="FF51" s="411"/>
      <c r="FG51" s="411"/>
      <c r="FH51" s="411"/>
      <c r="FI51" s="411"/>
      <c r="FJ51" s="411"/>
      <c r="FK51" s="411"/>
      <c r="FL51" s="411"/>
      <c r="FM51" s="411"/>
      <c r="FN51" s="411"/>
      <c r="FO51" s="411"/>
      <c r="FP51" s="411"/>
      <c r="FQ51" s="411"/>
      <c r="FR51" s="411"/>
      <c r="FS51" s="411"/>
      <c r="FT51" s="411"/>
      <c r="FU51" s="411"/>
      <c r="FV51" s="411"/>
      <c r="FW51" s="411"/>
      <c r="FX51" s="411"/>
      <c r="FY51" s="411"/>
      <c r="FZ51" s="411"/>
      <c r="GA51" s="411"/>
      <c r="GB51" s="411"/>
      <c r="GC51" s="411"/>
      <c r="GD51" s="411"/>
      <c r="GE51" s="411"/>
      <c r="GF51" s="411"/>
      <c r="GG51" s="411"/>
      <c r="GH51" s="411"/>
      <c r="GI51" s="411"/>
      <c r="GJ51" s="411"/>
      <c r="GK51" s="411"/>
      <c r="GL51" s="411"/>
      <c r="GM51" s="411"/>
      <c r="GN51" s="411"/>
      <c r="GO51" s="411"/>
      <c r="GP51" s="411"/>
      <c r="GQ51" s="411"/>
      <c r="GR51" s="411"/>
      <c r="GS51" s="411"/>
      <c r="GT51" s="411"/>
      <c r="GU51" s="411"/>
      <c r="GV51" s="411"/>
      <c r="GW51" s="411"/>
      <c r="GX51" s="411"/>
      <c r="GY51" s="411"/>
      <c r="GZ51" s="411"/>
      <c r="HA51" s="411"/>
      <c r="HB51" s="411"/>
      <c r="HC51" s="411"/>
      <c r="HD51" s="411"/>
      <c r="HE51" s="411"/>
      <c r="HF51" s="411"/>
      <c r="HG51" s="411"/>
      <c r="HH51" s="411"/>
      <c r="HI51" s="411"/>
      <c r="HJ51" s="411"/>
      <c r="HK51" s="411"/>
      <c r="HL51" s="411"/>
      <c r="HM51" s="411"/>
      <c r="HN51" s="411"/>
      <c r="HO51" s="411"/>
      <c r="HP51" s="411"/>
      <c r="HQ51" s="411"/>
      <c r="HR51" s="411"/>
      <c r="HS51" s="411"/>
      <c r="HT51" s="411"/>
      <c r="HU51" s="411"/>
      <c r="HV51" s="411"/>
      <c r="HW51" s="411"/>
      <c r="HX51" s="411"/>
      <c r="HY51" s="411"/>
      <c r="HZ51" s="411"/>
      <c r="IA51" s="411"/>
      <c r="IB51" s="411"/>
      <c r="IC51" s="411"/>
    </row>
    <row r="52" spans="1:237" s="412" customFormat="1" ht="179.25" customHeight="1" x14ac:dyDescent="0.2">
      <c r="A52" s="354">
        <f t="shared" si="0"/>
        <v>46</v>
      </c>
      <c r="B52" s="316" t="s">
        <v>96</v>
      </c>
      <c r="C52" s="396">
        <v>33</v>
      </c>
      <c r="D52" s="316" t="s">
        <v>24</v>
      </c>
      <c r="E52" s="406" t="s">
        <v>97</v>
      </c>
      <c r="F52" s="348" t="s">
        <v>98</v>
      </c>
      <c r="G52" s="406" t="s">
        <v>215</v>
      </c>
      <c r="H52" s="396" t="s">
        <v>28</v>
      </c>
      <c r="I52" s="338">
        <v>193000000</v>
      </c>
      <c r="J52" s="338"/>
      <c r="K52" s="341">
        <v>42531</v>
      </c>
      <c r="L52" s="413">
        <v>42561</v>
      </c>
      <c r="M52" s="413">
        <v>42566</v>
      </c>
      <c r="N52" s="362">
        <v>365</v>
      </c>
      <c r="O52" s="413">
        <f>+M52+N52</f>
        <v>42931</v>
      </c>
      <c r="P52" s="417">
        <v>321519</v>
      </c>
      <c r="Q52" s="316" t="s">
        <v>797</v>
      </c>
      <c r="R52" s="365" t="s">
        <v>101</v>
      </c>
      <c r="S52" s="409" t="s">
        <v>331</v>
      </c>
      <c r="T52" s="493" t="s">
        <v>800</v>
      </c>
      <c r="U52" s="409"/>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1"/>
      <c r="EM52" s="411"/>
      <c r="EN52" s="411"/>
      <c r="EO52" s="411"/>
      <c r="EP52" s="411"/>
      <c r="EQ52" s="411"/>
      <c r="ER52" s="411"/>
      <c r="ES52" s="411"/>
      <c r="ET52" s="411"/>
      <c r="EU52" s="411"/>
      <c r="EV52" s="411"/>
      <c r="EW52" s="411"/>
      <c r="EX52" s="411"/>
      <c r="EY52" s="411"/>
      <c r="EZ52" s="411"/>
      <c r="FA52" s="411"/>
      <c r="FB52" s="411"/>
      <c r="FC52" s="411"/>
      <c r="FD52" s="411"/>
      <c r="FE52" s="411"/>
      <c r="FF52" s="411"/>
      <c r="FG52" s="411"/>
      <c r="FH52" s="411"/>
      <c r="FI52" s="411"/>
      <c r="FJ52" s="411"/>
      <c r="FK52" s="411"/>
      <c r="FL52" s="411"/>
      <c r="FM52" s="411"/>
      <c r="FN52" s="411"/>
      <c r="FO52" s="411"/>
      <c r="FP52" s="411"/>
      <c r="FQ52" s="411"/>
      <c r="FR52" s="411"/>
      <c r="FS52" s="411"/>
      <c r="FT52" s="411"/>
      <c r="FU52" s="411"/>
      <c r="FV52" s="411"/>
      <c r="FW52" s="411"/>
      <c r="FX52" s="411"/>
      <c r="FY52" s="411"/>
      <c r="FZ52" s="411"/>
      <c r="GA52" s="411"/>
      <c r="GB52" s="411"/>
      <c r="GC52" s="411"/>
      <c r="GD52" s="411"/>
      <c r="GE52" s="411"/>
      <c r="GF52" s="411"/>
      <c r="GG52" s="411"/>
      <c r="GH52" s="411"/>
      <c r="GI52" s="411"/>
      <c r="GJ52" s="411"/>
      <c r="GK52" s="411"/>
      <c r="GL52" s="411"/>
      <c r="GM52" s="411"/>
      <c r="GN52" s="411"/>
      <c r="GO52" s="411"/>
      <c r="GP52" s="411"/>
      <c r="GQ52" s="411"/>
      <c r="GR52" s="411"/>
      <c r="GS52" s="411"/>
      <c r="GT52" s="411"/>
      <c r="GU52" s="411"/>
      <c r="GV52" s="411"/>
      <c r="GW52" s="411"/>
      <c r="GX52" s="411"/>
      <c r="GY52" s="411"/>
      <c r="GZ52" s="411"/>
      <c r="HA52" s="411"/>
      <c r="HB52" s="411"/>
      <c r="HC52" s="411"/>
      <c r="HD52" s="411"/>
      <c r="HE52" s="411"/>
      <c r="HF52" s="411"/>
      <c r="HG52" s="411"/>
      <c r="HH52" s="411"/>
      <c r="HI52" s="411"/>
      <c r="HJ52" s="411"/>
      <c r="HK52" s="411"/>
      <c r="HL52" s="411"/>
      <c r="HM52" s="411"/>
      <c r="HN52" s="411"/>
      <c r="HO52" s="411"/>
      <c r="HP52" s="411"/>
      <c r="HQ52" s="411"/>
      <c r="HR52" s="411"/>
      <c r="HS52" s="411"/>
      <c r="HT52" s="411"/>
      <c r="HU52" s="411"/>
      <c r="HV52" s="411"/>
      <c r="HW52" s="411"/>
      <c r="HX52" s="411"/>
      <c r="HY52" s="411"/>
      <c r="HZ52" s="411"/>
      <c r="IA52" s="411"/>
      <c r="IB52" s="411"/>
      <c r="IC52" s="411"/>
    </row>
    <row r="53" spans="1:237" s="412" customFormat="1" ht="201.75" customHeight="1" x14ac:dyDescent="0.2">
      <c r="A53" s="354">
        <f t="shared" si="0"/>
        <v>47</v>
      </c>
      <c r="B53" s="316" t="s">
        <v>96</v>
      </c>
      <c r="C53" s="396">
        <v>33</v>
      </c>
      <c r="D53" s="316" t="s">
        <v>24</v>
      </c>
      <c r="E53" s="406" t="s">
        <v>97</v>
      </c>
      <c r="F53" s="348" t="s">
        <v>98</v>
      </c>
      <c r="G53" s="406" t="s">
        <v>81</v>
      </c>
      <c r="H53" s="396" t="s">
        <v>28</v>
      </c>
      <c r="I53" s="338">
        <v>30000000</v>
      </c>
      <c r="J53" s="316"/>
      <c r="K53" s="341">
        <v>42458</v>
      </c>
      <c r="L53" s="494">
        <v>42518</v>
      </c>
      <c r="M53" s="495">
        <v>42523</v>
      </c>
      <c r="N53" s="496">
        <v>30</v>
      </c>
      <c r="O53" s="413">
        <v>42553</v>
      </c>
      <c r="P53" s="497" t="s">
        <v>662</v>
      </c>
      <c r="Q53" s="316" t="s">
        <v>618</v>
      </c>
      <c r="R53" s="365" t="s">
        <v>663</v>
      </c>
      <c r="S53" s="409" t="s">
        <v>659</v>
      </c>
      <c r="T53" s="409" t="s">
        <v>658</v>
      </c>
      <c r="U53" s="409" t="s">
        <v>660</v>
      </c>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1"/>
      <c r="EM53" s="411"/>
      <c r="EN53" s="411"/>
      <c r="EO53" s="411"/>
      <c r="EP53" s="411"/>
      <c r="EQ53" s="411"/>
      <c r="ER53" s="411"/>
      <c r="ES53" s="411"/>
      <c r="ET53" s="411"/>
      <c r="EU53" s="411"/>
      <c r="EV53" s="411"/>
      <c r="EW53" s="411"/>
      <c r="EX53" s="411"/>
      <c r="EY53" s="411"/>
      <c r="EZ53" s="411"/>
      <c r="FA53" s="411"/>
      <c r="FB53" s="411"/>
      <c r="FC53" s="411"/>
      <c r="FD53" s="411"/>
      <c r="FE53" s="411"/>
      <c r="FF53" s="411"/>
      <c r="FG53" s="411"/>
      <c r="FH53" s="411"/>
      <c r="FI53" s="411"/>
      <c r="FJ53" s="411"/>
      <c r="FK53" s="411"/>
      <c r="FL53" s="411"/>
      <c r="FM53" s="411"/>
      <c r="FN53" s="411"/>
      <c r="FO53" s="411"/>
      <c r="FP53" s="411"/>
      <c r="FQ53" s="411"/>
      <c r="FR53" s="411"/>
      <c r="FS53" s="411"/>
      <c r="FT53" s="411"/>
      <c r="FU53" s="411"/>
      <c r="FV53" s="411"/>
      <c r="FW53" s="411"/>
      <c r="FX53" s="411"/>
      <c r="FY53" s="411"/>
      <c r="FZ53" s="411"/>
      <c r="GA53" s="411"/>
      <c r="GB53" s="411"/>
      <c r="GC53" s="411"/>
      <c r="GD53" s="411"/>
      <c r="GE53" s="411"/>
      <c r="GF53" s="411"/>
      <c r="GG53" s="411"/>
      <c r="GH53" s="411"/>
      <c r="GI53" s="411"/>
      <c r="GJ53" s="411"/>
      <c r="GK53" s="411"/>
      <c r="GL53" s="411"/>
      <c r="GM53" s="411"/>
      <c r="GN53" s="411"/>
      <c r="GO53" s="411"/>
      <c r="GP53" s="411"/>
      <c r="GQ53" s="411"/>
      <c r="GR53" s="411"/>
      <c r="GS53" s="411"/>
      <c r="GT53" s="411"/>
      <c r="GU53" s="411"/>
      <c r="GV53" s="411"/>
      <c r="GW53" s="411"/>
      <c r="GX53" s="411"/>
      <c r="GY53" s="411"/>
      <c r="GZ53" s="411"/>
      <c r="HA53" s="411"/>
      <c r="HB53" s="411"/>
      <c r="HC53" s="411"/>
      <c r="HD53" s="411"/>
      <c r="HE53" s="411"/>
      <c r="HF53" s="411"/>
      <c r="HG53" s="411"/>
      <c r="HH53" s="411"/>
      <c r="HI53" s="411"/>
      <c r="HJ53" s="411"/>
      <c r="HK53" s="411"/>
      <c r="HL53" s="411"/>
      <c r="HM53" s="411"/>
      <c r="HN53" s="411"/>
      <c r="HO53" s="411"/>
      <c r="HP53" s="411"/>
      <c r="HQ53" s="411"/>
      <c r="HR53" s="411"/>
      <c r="HS53" s="411"/>
      <c r="HT53" s="411"/>
      <c r="HU53" s="411"/>
      <c r="HV53" s="411"/>
      <c r="HW53" s="411"/>
      <c r="HX53" s="411"/>
      <c r="HY53" s="411"/>
      <c r="HZ53" s="411"/>
      <c r="IA53" s="411"/>
      <c r="IB53" s="411"/>
      <c r="IC53" s="411"/>
    </row>
    <row r="54" spans="1:237" s="412" customFormat="1" ht="102" customHeight="1" x14ac:dyDescent="0.2">
      <c r="A54" s="354">
        <f t="shared" si="0"/>
        <v>48</v>
      </c>
      <c r="B54" s="316" t="s">
        <v>96</v>
      </c>
      <c r="C54" s="396">
        <v>33</v>
      </c>
      <c r="D54" s="316" t="s">
        <v>24</v>
      </c>
      <c r="E54" s="406" t="s">
        <v>97</v>
      </c>
      <c r="F54" s="348" t="s">
        <v>98</v>
      </c>
      <c r="G54" s="406" t="s">
        <v>27</v>
      </c>
      <c r="H54" s="396" t="s">
        <v>63</v>
      </c>
      <c r="I54" s="338">
        <v>29000000</v>
      </c>
      <c r="J54" s="316"/>
      <c r="K54" s="341">
        <v>42536</v>
      </c>
      <c r="L54" s="498">
        <v>42596</v>
      </c>
      <c r="M54" s="341">
        <v>42601</v>
      </c>
      <c r="N54" s="396">
        <v>60</v>
      </c>
      <c r="O54" s="341">
        <v>42661</v>
      </c>
      <c r="P54" s="499" t="s">
        <v>661</v>
      </c>
      <c r="Q54" s="316" t="s">
        <v>510</v>
      </c>
      <c r="R54" s="316" t="s">
        <v>664</v>
      </c>
      <c r="S54" s="409" t="s">
        <v>331</v>
      </c>
      <c r="T54" s="500"/>
      <c r="U54" s="409"/>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c r="BR54" s="411"/>
      <c r="BS54" s="411"/>
      <c r="BT54" s="411"/>
      <c r="BU54" s="411"/>
      <c r="BV54" s="411"/>
      <c r="BW54" s="411"/>
      <c r="BX54" s="411"/>
      <c r="BY54" s="411"/>
      <c r="BZ54" s="411"/>
      <c r="CA54" s="411"/>
      <c r="CB54" s="411"/>
      <c r="CC54" s="411"/>
      <c r="CD54" s="411"/>
      <c r="CE54" s="411"/>
      <c r="CF54" s="411"/>
      <c r="CG54" s="411"/>
      <c r="CH54" s="411"/>
      <c r="CI54" s="411"/>
      <c r="CJ54" s="411"/>
      <c r="CK54" s="411"/>
      <c r="CL54" s="411"/>
      <c r="CM54" s="411"/>
      <c r="CN54" s="411"/>
      <c r="CO54" s="411"/>
      <c r="CP54" s="411"/>
      <c r="CQ54" s="411"/>
      <c r="CR54" s="411"/>
      <c r="CS54" s="411"/>
      <c r="CT54" s="411"/>
      <c r="CU54" s="411"/>
      <c r="CV54" s="411"/>
      <c r="CW54" s="411"/>
      <c r="CX54" s="411"/>
      <c r="CY54" s="411"/>
      <c r="CZ54" s="411"/>
      <c r="DA54" s="411"/>
      <c r="DB54" s="411"/>
      <c r="DC54" s="411"/>
      <c r="DD54" s="411"/>
      <c r="DE54" s="411"/>
      <c r="DF54" s="411"/>
      <c r="DG54" s="411"/>
      <c r="DH54" s="411"/>
      <c r="DI54" s="411"/>
      <c r="DJ54" s="411"/>
      <c r="DK54" s="411"/>
      <c r="DL54" s="411"/>
      <c r="DM54" s="411"/>
      <c r="DN54" s="411"/>
      <c r="DO54" s="411"/>
      <c r="DP54" s="411"/>
      <c r="DQ54" s="411"/>
      <c r="DR54" s="411"/>
      <c r="DS54" s="411"/>
      <c r="DT54" s="411"/>
      <c r="DU54" s="411"/>
      <c r="DV54" s="411"/>
      <c r="DW54" s="411"/>
      <c r="DX54" s="411"/>
      <c r="DY54" s="411"/>
      <c r="DZ54" s="411"/>
      <c r="EA54" s="411"/>
      <c r="EB54" s="411"/>
      <c r="EC54" s="411"/>
      <c r="ED54" s="411"/>
      <c r="EE54" s="411"/>
      <c r="EF54" s="411"/>
      <c r="EG54" s="411"/>
      <c r="EH54" s="411"/>
      <c r="EI54" s="411"/>
      <c r="EJ54" s="411"/>
      <c r="EK54" s="411"/>
      <c r="EL54" s="411"/>
      <c r="EM54" s="411"/>
      <c r="EN54" s="411"/>
      <c r="EO54" s="411"/>
      <c r="EP54" s="411"/>
      <c r="EQ54" s="411"/>
      <c r="ER54" s="411"/>
      <c r="ES54" s="411"/>
      <c r="ET54" s="411"/>
      <c r="EU54" s="411"/>
      <c r="EV54" s="411"/>
      <c r="EW54" s="411"/>
      <c r="EX54" s="411"/>
      <c r="EY54" s="411"/>
      <c r="EZ54" s="411"/>
      <c r="FA54" s="411"/>
      <c r="FB54" s="411"/>
      <c r="FC54" s="411"/>
      <c r="FD54" s="411"/>
      <c r="FE54" s="411"/>
      <c r="FF54" s="411"/>
      <c r="FG54" s="411"/>
      <c r="FH54" s="411"/>
      <c r="FI54" s="411"/>
      <c r="FJ54" s="411"/>
      <c r="FK54" s="411"/>
      <c r="FL54" s="411"/>
      <c r="FM54" s="411"/>
      <c r="FN54" s="411"/>
      <c r="FO54" s="411"/>
      <c r="FP54" s="411"/>
      <c r="FQ54" s="411"/>
      <c r="FR54" s="411"/>
      <c r="FS54" s="411"/>
      <c r="FT54" s="411"/>
      <c r="FU54" s="411"/>
      <c r="FV54" s="411"/>
      <c r="FW54" s="411"/>
      <c r="FX54" s="411"/>
      <c r="FY54" s="411"/>
      <c r="FZ54" s="411"/>
      <c r="GA54" s="411"/>
      <c r="GB54" s="411"/>
      <c r="GC54" s="411"/>
      <c r="GD54" s="411"/>
      <c r="GE54" s="411"/>
      <c r="GF54" s="411"/>
      <c r="GG54" s="411"/>
      <c r="GH54" s="411"/>
      <c r="GI54" s="411"/>
      <c r="GJ54" s="411"/>
      <c r="GK54" s="411"/>
      <c r="GL54" s="411"/>
      <c r="GM54" s="411"/>
      <c r="GN54" s="411"/>
      <c r="GO54" s="411"/>
      <c r="GP54" s="411"/>
      <c r="GQ54" s="411"/>
      <c r="GR54" s="411"/>
      <c r="GS54" s="411"/>
      <c r="GT54" s="411"/>
      <c r="GU54" s="411"/>
      <c r="GV54" s="411"/>
      <c r="GW54" s="411"/>
      <c r="GX54" s="411"/>
      <c r="GY54" s="411"/>
      <c r="GZ54" s="411"/>
      <c r="HA54" s="411"/>
      <c r="HB54" s="411"/>
      <c r="HC54" s="411"/>
      <c r="HD54" s="411"/>
      <c r="HE54" s="411"/>
      <c r="HF54" s="411"/>
      <c r="HG54" s="411"/>
      <c r="HH54" s="411"/>
      <c r="HI54" s="411"/>
      <c r="HJ54" s="411"/>
      <c r="HK54" s="411"/>
      <c r="HL54" s="411"/>
      <c r="HM54" s="411"/>
      <c r="HN54" s="411"/>
      <c r="HO54" s="411"/>
      <c r="HP54" s="411"/>
      <c r="HQ54" s="411"/>
      <c r="HR54" s="411"/>
      <c r="HS54" s="411"/>
      <c r="HT54" s="411"/>
      <c r="HU54" s="411"/>
      <c r="HV54" s="411"/>
      <c r="HW54" s="411"/>
      <c r="HX54" s="411"/>
      <c r="HY54" s="411"/>
      <c r="HZ54" s="411"/>
      <c r="IA54" s="411"/>
      <c r="IB54" s="411"/>
      <c r="IC54" s="411"/>
    </row>
    <row r="55" spans="1:237" s="412" customFormat="1" ht="122.25" customHeight="1" x14ac:dyDescent="0.2">
      <c r="A55" s="354"/>
      <c r="B55" s="316" t="s">
        <v>96</v>
      </c>
      <c r="C55" s="396">
        <v>33</v>
      </c>
      <c r="D55" s="316" t="s">
        <v>24</v>
      </c>
      <c r="E55" s="406" t="s">
        <v>97</v>
      </c>
      <c r="F55" s="348" t="s">
        <v>98</v>
      </c>
      <c r="G55" s="348" t="s">
        <v>638</v>
      </c>
      <c r="H55" s="397" t="s">
        <v>419</v>
      </c>
      <c r="I55" s="338">
        <v>5000000</v>
      </c>
      <c r="J55" s="339">
        <v>5000000</v>
      </c>
      <c r="K55" s="341">
        <v>42419</v>
      </c>
      <c r="L55" s="407">
        <v>42482</v>
      </c>
      <c r="M55" s="408" t="s">
        <v>406</v>
      </c>
      <c r="N55" s="396" t="s">
        <v>406</v>
      </c>
      <c r="O55" s="408" t="s">
        <v>406</v>
      </c>
      <c r="P55" s="397" t="s">
        <v>642</v>
      </c>
      <c r="Q55" s="316" t="s">
        <v>657</v>
      </c>
      <c r="R55" s="365" t="s">
        <v>665</v>
      </c>
      <c r="S55" s="409" t="s">
        <v>331</v>
      </c>
      <c r="T55" s="410" t="s">
        <v>669</v>
      </c>
      <c r="U55" s="409" t="s">
        <v>522</v>
      </c>
      <c r="V55" s="411"/>
      <c r="W55" s="411"/>
      <c r="X55" s="401"/>
      <c r="Y55" s="411"/>
      <c r="Z55" s="411"/>
      <c r="AA55" s="411"/>
      <c r="AB55" s="411"/>
      <c r="AC55" s="411"/>
      <c r="AD55" s="411"/>
      <c r="AE55" s="411"/>
      <c r="AF55" s="411"/>
      <c r="AG55" s="411"/>
      <c r="AH55" s="411"/>
      <c r="AI55" s="411"/>
      <c r="AJ55" s="411"/>
      <c r="AK55" s="411"/>
      <c r="AL55" s="411"/>
      <c r="AM55" s="411"/>
      <c r="AN55" s="411"/>
      <c r="AO55" s="411"/>
      <c r="AP55" s="411"/>
      <c r="AQ55" s="411"/>
      <c r="AR55" s="411"/>
      <c r="AS55" s="411"/>
      <c r="AT55" s="411"/>
      <c r="AU55" s="411"/>
      <c r="AV55" s="411"/>
      <c r="AW55" s="411"/>
      <c r="AX55" s="411"/>
      <c r="AY55" s="411"/>
      <c r="AZ55" s="411"/>
      <c r="BA55" s="411"/>
      <c r="BB55" s="411"/>
      <c r="BC55" s="411"/>
      <c r="BD55" s="411"/>
      <c r="BE55" s="411"/>
      <c r="BF55" s="411"/>
      <c r="BG55" s="411"/>
      <c r="BH55" s="411"/>
      <c r="BI55" s="411"/>
      <c r="BJ55" s="411"/>
      <c r="BK55" s="411"/>
      <c r="BL55" s="411"/>
      <c r="BM55" s="411"/>
      <c r="BN55" s="411"/>
      <c r="BO55" s="411"/>
      <c r="BP55" s="411"/>
      <c r="BQ55" s="411"/>
      <c r="BR55" s="411"/>
      <c r="BS55" s="411"/>
      <c r="BT55" s="411"/>
      <c r="BU55" s="411"/>
      <c r="BV55" s="411"/>
      <c r="BW55" s="411"/>
      <c r="BX55" s="411"/>
      <c r="BY55" s="411"/>
      <c r="BZ55" s="411"/>
      <c r="CA55" s="411"/>
      <c r="CB55" s="411"/>
      <c r="CC55" s="411"/>
      <c r="CD55" s="411"/>
      <c r="CE55" s="411"/>
      <c r="CF55" s="411"/>
      <c r="CG55" s="411"/>
      <c r="CH55" s="411"/>
      <c r="CI55" s="411"/>
      <c r="CJ55" s="411"/>
      <c r="CK55" s="411"/>
      <c r="CL55" s="411"/>
      <c r="CM55" s="411"/>
      <c r="CN55" s="411"/>
      <c r="CO55" s="411"/>
      <c r="CP55" s="411"/>
      <c r="CQ55" s="411"/>
      <c r="CR55" s="411"/>
      <c r="CS55" s="411"/>
      <c r="CT55" s="411"/>
      <c r="CU55" s="411"/>
      <c r="CV55" s="411"/>
      <c r="CW55" s="411"/>
      <c r="CX55" s="411"/>
      <c r="CY55" s="411"/>
      <c r="CZ55" s="411"/>
      <c r="DA55" s="411"/>
      <c r="DB55" s="411"/>
      <c r="DC55" s="411"/>
      <c r="DD55" s="411"/>
      <c r="DE55" s="411"/>
      <c r="DF55" s="411"/>
      <c r="DG55" s="411"/>
      <c r="DH55" s="411"/>
      <c r="DI55" s="411"/>
      <c r="DJ55" s="411"/>
      <c r="DK55" s="411"/>
      <c r="DL55" s="411"/>
      <c r="DM55" s="411"/>
      <c r="DN55" s="411"/>
      <c r="DO55" s="411"/>
      <c r="DP55" s="411"/>
      <c r="DQ55" s="411"/>
      <c r="DR55" s="411"/>
      <c r="DS55" s="411"/>
      <c r="DT55" s="411"/>
      <c r="DU55" s="411"/>
      <c r="DV55" s="411"/>
      <c r="DW55" s="411"/>
      <c r="DX55" s="411"/>
      <c r="DY55" s="411"/>
      <c r="DZ55" s="411"/>
      <c r="EA55" s="411"/>
      <c r="EB55" s="411"/>
      <c r="EC55" s="411"/>
      <c r="ED55" s="411"/>
      <c r="EE55" s="411"/>
      <c r="EF55" s="411"/>
      <c r="EG55" s="411"/>
      <c r="EH55" s="411"/>
      <c r="EI55" s="411"/>
      <c r="EJ55" s="411"/>
      <c r="EK55" s="411"/>
      <c r="EL55" s="411"/>
      <c r="EM55" s="411"/>
      <c r="EN55" s="411"/>
      <c r="EO55" s="411"/>
      <c r="EP55" s="411"/>
      <c r="EQ55" s="411"/>
      <c r="ER55" s="411"/>
      <c r="ES55" s="411"/>
      <c r="ET55" s="411"/>
      <c r="EU55" s="411"/>
      <c r="EV55" s="411"/>
      <c r="EW55" s="411"/>
      <c r="EX55" s="411"/>
      <c r="EY55" s="411"/>
      <c r="EZ55" s="411"/>
      <c r="FA55" s="411"/>
      <c r="FB55" s="411"/>
      <c r="FC55" s="411"/>
      <c r="FD55" s="411"/>
      <c r="FE55" s="411"/>
      <c r="FF55" s="411"/>
      <c r="FG55" s="411"/>
      <c r="FH55" s="411"/>
      <c r="FI55" s="411"/>
      <c r="FJ55" s="411"/>
      <c r="FK55" s="411"/>
      <c r="FL55" s="411"/>
      <c r="FM55" s="411"/>
      <c r="FN55" s="411"/>
      <c r="FO55" s="411"/>
      <c r="FP55" s="411"/>
      <c r="FQ55" s="411"/>
      <c r="FR55" s="411"/>
      <c r="FS55" s="411"/>
      <c r="FT55" s="411"/>
      <c r="FU55" s="411"/>
      <c r="FV55" s="411"/>
      <c r="FW55" s="411"/>
      <c r="FX55" s="411"/>
      <c r="FY55" s="411"/>
      <c r="FZ55" s="411"/>
      <c r="GA55" s="411"/>
      <c r="GB55" s="411"/>
      <c r="GC55" s="411"/>
      <c r="GD55" s="411"/>
      <c r="GE55" s="411"/>
      <c r="GF55" s="411"/>
      <c r="GG55" s="411"/>
      <c r="GH55" s="411"/>
      <c r="GI55" s="411"/>
      <c r="GJ55" s="411"/>
      <c r="GK55" s="411"/>
      <c r="GL55" s="411"/>
      <c r="GM55" s="411"/>
      <c r="GN55" s="411"/>
      <c r="GO55" s="411"/>
      <c r="GP55" s="411"/>
      <c r="GQ55" s="411"/>
      <c r="GR55" s="411"/>
      <c r="GS55" s="411"/>
      <c r="GT55" s="411"/>
      <c r="GU55" s="411"/>
      <c r="GV55" s="411"/>
      <c r="GW55" s="411"/>
      <c r="GX55" s="411"/>
      <c r="GY55" s="411"/>
      <c r="GZ55" s="411"/>
      <c r="HA55" s="411"/>
      <c r="HB55" s="411"/>
      <c r="HC55" s="411"/>
      <c r="HD55" s="411"/>
      <c r="HE55" s="411"/>
      <c r="HF55" s="411"/>
      <c r="HG55" s="411"/>
      <c r="HH55" s="411"/>
      <c r="HI55" s="411"/>
      <c r="HJ55" s="411"/>
      <c r="HK55" s="411"/>
      <c r="HL55" s="411"/>
      <c r="HM55" s="411"/>
      <c r="HN55" s="411"/>
      <c r="HO55" s="411"/>
      <c r="HP55" s="411"/>
      <c r="HQ55" s="411"/>
      <c r="HR55" s="411"/>
      <c r="HS55" s="411"/>
      <c r="HT55" s="411"/>
      <c r="HU55" s="411"/>
      <c r="HV55" s="411"/>
      <c r="HW55" s="411"/>
      <c r="HX55" s="411"/>
      <c r="HY55" s="411"/>
      <c r="HZ55" s="411"/>
      <c r="IA55" s="411"/>
      <c r="IB55" s="411"/>
      <c r="IC55" s="411"/>
    </row>
    <row r="56" spans="1:237" s="412" customFormat="1" ht="167.25" customHeight="1" x14ac:dyDescent="0.2">
      <c r="A56" s="354">
        <v>49</v>
      </c>
      <c r="B56" s="316" t="s">
        <v>96</v>
      </c>
      <c r="C56" s="396">
        <v>33</v>
      </c>
      <c r="D56" s="316" t="s">
        <v>24</v>
      </c>
      <c r="E56" s="406" t="s">
        <v>97</v>
      </c>
      <c r="F56" s="348" t="s">
        <v>98</v>
      </c>
      <c r="G56" s="396" t="s">
        <v>102</v>
      </c>
      <c r="H56" s="396" t="s">
        <v>214</v>
      </c>
      <c r="I56" s="338">
        <f>307434199+258000000</f>
        <v>565434199</v>
      </c>
      <c r="J56" s="338"/>
      <c r="K56" s="341">
        <v>42520</v>
      </c>
      <c r="L56" s="413">
        <v>42526</v>
      </c>
      <c r="M56" s="413">
        <v>42531</v>
      </c>
      <c r="N56" s="362">
        <v>365</v>
      </c>
      <c r="O56" s="413">
        <v>42550</v>
      </c>
      <c r="P56" s="417">
        <v>81111811</v>
      </c>
      <c r="Q56" s="316" t="s">
        <v>252</v>
      </c>
      <c r="R56" s="427" t="s">
        <v>666</v>
      </c>
      <c r="S56" s="409" t="s">
        <v>331</v>
      </c>
      <c r="T56" s="500"/>
      <c r="U56" s="409"/>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c r="BR56" s="411"/>
      <c r="BS56" s="411"/>
      <c r="BT56" s="411"/>
      <c r="BU56" s="411"/>
      <c r="BV56" s="411"/>
      <c r="BW56" s="411"/>
      <c r="BX56" s="411"/>
      <c r="BY56" s="411"/>
      <c r="BZ56" s="411"/>
      <c r="CA56" s="411"/>
      <c r="CB56" s="411"/>
      <c r="CC56" s="411"/>
      <c r="CD56" s="411"/>
      <c r="CE56" s="411"/>
      <c r="CF56" s="411"/>
      <c r="CG56" s="411"/>
      <c r="CH56" s="411"/>
      <c r="CI56" s="411"/>
      <c r="CJ56" s="411"/>
      <c r="CK56" s="411"/>
      <c r="CL56" s="411"/>
      <c r="CM56" s="411"/>
      <c r="CN56" s="411"/>
      <c r="CO56" s="411"/>
      <c r="CP56" s="411"/>
      <c r="CQ56" s="411"/>
      <c r="CR56" s="411"/>
      <c r="CS56" s="411"/>
      <c r="CT56" s="411"/>
      <c r="CU56" s="411"/>
      <c r="CV56" s="411"/>
      <c r="CW56" s="411"/>
      <c r="CX56" s="411"/>
      <c r="CY56" s="411"/>
      <c r="CZ56" s="411"/>
      <c r="DA56" s="411"/>
      <c r="DB56" s="411"/>
      <c r="DC56" s="411"/>
      <c r="DD56" s="411"/>
      <c r="DE56" s="411"/>
      <c r="DF56" s="411"/>
      <c r="DG56" s="411"/>
      <c r="DH56" s="411"/>
      <c r="DI56" s="411"/>
      <c r="DJ56" s="411"/>
      <c r="DK56" s="411"/>
      <c r="DL56" s="411"/>
      <c r="DM56" s="411"/>
      <c r="DN56" s="411"/>
      <c r="DO56" s="411"/>
      <c r="DP56" s="411"/>
      <c r="DQ56" s="411"/>
      <c r="DR56" s="411"/>
      <c r="DS56" s="411"/>
      <c r="DT56" s="411"/>
      <c r="DU56" s="411"/>
      <c r="DV56" s="411"/>
      <c r="DW56" s="411"/>
      <c r="DX56" s="411"/>
      <c r="DY56" s="411"/>
      <c r="DZ56" s="411"/>
      <c r="EA56" s="411"/>
      <c r="EB56" s="411"/>
      <c r="EC56" s="411"/>
      <c r="ED56" s="411"/>
      <c r="EE56" s="411"/>
      <c r="EF56" s="411"/>
      <c r="EG56" s="411"/>
      <c r="EH56" s="411"/>
      <c r="EI56" s="411"/>
      <c r="EJ56" s="411"/>
      <c r="EK56" s="411"/>
      <c r="EL56" s="411"/>
      <c r="EM56" s="411"/>
      <c r="EN56" s="411"/>
      <c r="EO56" s="411"/>
      <c r="EP56" s="411"/>
      <c r="EQ56" s="411"/>
      <c r="ER56" s="411"/>
      <c r="ES56" s="411"/>
      <c r="ET56" s="411"/>
      <c r="EU56" s="411"/>
      <c r="EV56" s="411"/>
      <c r="EW56" s="411"/>
      <c r="EX56" s="411"/>
      <c r="EY56" s="411"/>
      <c r="EZ56" s="411"/>
      <c r="FA56" s="411"/>
      <c r="FB56" s="411"/>
      <c r="FC56" s="411"/>
      <c r="FD56" s="411"/>
      <c r="FE56" s="411"/>
      <c r="FF56" s="411"/>
      <c r="FG56" s="411"/>
      <c r="FH56" s="411"/>
      <c r="FI56" s="411"/>
      <c r="FJ56" s="411"/>
      <c r="FK56" s="411"/>
      <c r="FL56" s="411"/>
      <c r="FM56" s="411"/>
      <c r="FN56" s="411"/>
      <c r="FO56" s="411"/>
      <c r="FP56" s="411"/>
      <c r="FQ56" s="411"/>
      <c r="FR56" s="411"/>
      <c r="FS56" s="411"/>
      <c r="FT56" s="411"/>
      <c r="FU56" s="411"/>
      <c r="FV56" s="411"/>
      <c r="FW56" s="411"/>
      <c r="FX56" s="411"/>
      <c r="FY56" s="411"/>
      <c r="FZ56" s="411"/>
      <c r="GA56" s="411"/>
      <c r="GB56" s="411"/>
      <c r="GC56" s="411"/>
      <c r="GD56" s="411"/>
      <c r="GE56" s="411"/>
      <c r="GF56" s="411"/>
      <c r="GG56" s="411"/>
      <c r="GH56" s="411"/>
      <c r="GI56" s="411"/>
      <c r="GJ56" s="411"/>
      <c r="GK56" s="411"/>
      <c r="GL56" s="411"/>
      <c r="GM56" s="411"/>
      <c r="GN56" s="411"/>
      <c r="GO56" s="411"/>
      <c r="GP56" s="411"/>
      <c r="GQ56" s="411"/>
      <c r="GR56" s="411"/>
      <c r="GS56" s="411"/>
      <c r="GT56" s="411"/>
      <c r="GU56" s="411"/>
      <c r="GV56" s="411"/>
      <c r="GW56" s="411"/>
      <c r="GX56" s="411"/>
      <c r="GY56" s="411"/>
      <c r="GZ56" s="411"/>
      <c r="HA56" s="411"/>
      <c r="HB56" s="411"/>
      <c r="HC56" s="411"/>
      <c r="HD56" s="411"/>
      <c r="HE56" s="411"/>
      <c r="HF56" s="411"/>
      <c r="HG56" s="411"/>
      <c r="HH56" s="411"/>
      <c r="HI56" s="411"/>
      <c r="HJ56" s="411"/>
      <c r="HK56" s="411"/>
      <c r="HL56" s="411"/>
      <c r="HM56" s="411"/>
      <c r="HN56" s="411"/>
      <c r="HO56" s="411"/>
      <c r="HP56" s="411"/>
      <c r="HQ56" s="411"/>
      <c r="HR56" s="411"/>
      <c r="HS56" s="411"/>
      <c r="HT56" s="411"/>
      <c r="HU56" s="411"/>
      <c r="HV56" s="411"/>
      <c r="HW56" s="411"/>
      <c r="HX56" s="411"/>
      <c r="HY56" s="411"/>
      <c r="HZ56" s="411"/>
      <c r="IA56" s="411"/>
      <c r="IB56" s="411"/>
      <c r="IC56" s="411"/>
    </row>
    <row r="57" spans="1:237" s="412" customFormat="1" ht="150" customHeight="1" x14ac:dyDescent="0.2">
      <c r="A57" s="354">
        <f t="shared" si="0"/>
        <v>50</v>
      </c>
      <c r="B57" s="316" t="s">
        <v>96</v>
      </c>
      <c r="C57" s="396">
        <v>33</v>
      </c>
      <c r="D57" s="316" t="s">
        <v>24</v>
      </c>
      <c r="E57" s="406" t="s">
        <v>97</v>
      </c>
      <c r="F57" s="348" t="s">
        <v>98</v>
      </c>
      <c r="H57" s="396" t="s">
        <v>63</v>
      </c>
      <c r="I57" s="338">
        <v>17368600</v>
      </c>
      <c r="J57" s="338"/>
      <c r="K57" s="341">
        <v>42587</v>
      </c>
      <c r="L57" s="413">
        <v>42592</v>
      </c>
      <c r="M57" s="413">
        <v>42597</v>
      </c>
      <c r="N57" s="362">
        <v>60</v>
      </c>
      <c r="O57" s="413">
        <v>42652</v>
      </c>
      <c r="P57" s="417">
        <v>81112502</v>
      </c>
      <c r="Q57" s="316" t="s">
        <v>253</v>
      </c>
      <c r="R57" s="365" t="s">
        <v>667</v>
      </c>
      <c r="S57" s="409" t="s">
        <v>331</v>
      </c>
      <c r="T57" s="500"/>
      <c r="U57" s="409"/>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1"/>
      <c r="EM57" s="411"/>
      <c r="EN57" s="411"/>
      <c r="EO57" s="411"/>
      <c r="EP57" s="411"/>
      <c r="EQ57" s="411"/>
      <c r="ER57" s="411"/>
      <c r="ES57" s="411"/>
      <c r="ET57" s="411"/>
      <c r="EU57" s="411"/>
      <c r="EV57" s="411"/>
      <c r="EW57" s="411"/>
      <c r="EX57" s="411"/>
      <c r="EY57" s="411"/>
      <c r="EZ57" s="411"/>
      <c r="FA57" s="411"/>
      <c r="FB57" s="411"/>
      <c r="FC57" s="411"/>
      <c r="FD57" s="411"/>
      <c r="FE57" s="411"/>
      <c r="FF57" s="411"/>
      <c r="FG57" s="411"/>
      <c r="FH57" s="411"/>
      <c r="FI57" s="411"/>
      <c r="FJ57" s="411"/>
      <c r="FK57" s="411"/>
      <c r="FL57" s="411"/>
      <c r="FM57" s="411"/>
      <c r="FN57" s="411"/>
      <c r="FO57" s="411"/>
      <c r="FP57" s="411"/>
      <c r="FQ57" s="411"/>
      <c r="FR57" s="411"/>
      <c r="FS57" s="411"/>
      <c r="FT57" s="411"/>
      <c r="FU57" s="411"/>
      <c r="FV57" s="411"/>
      <c r="FW57" s="411"/>
      <c r="FX57" s="411"/>
      <c r="FY57" s="411"/>
      <c r="FZ57" s="411"/>
      <c r="GA57" s="411"/>
      <c r="GB57" s="411"/>
      <c r="GC57" s="411"/>
      <c r="GD57" s="411"/>
      <c r="GE57" s="411"/>
      <c r="GF57" s="411"/>
      <c r="GG57" s="411"/>
      <c r="GH57" s="411"/>
      <c r="GI57" s="411"/>
      <c r="GJ57" s="411"/>
      <c r="GK57" s="411"/>
      <c r="GL57" s="411"/>
      <c r="GM57" s="411"/>
      <c r="GN57" s="411"/>
      <c r="GO57" s="411"/>
      <c r="GP57" s="411"/>
      <c r="GQ57" s="411"/>
      <c r="GR57" s="411"/>
      <c r="GS57" s="411"/>
      <c r="GT57" s="411"/>
      <c r="GU57" s="411"/>
      <c r="GV57" s="411"/>
      <c r="GW57" s="411"/>
      <c r="GX57" s="411"/>
      <c r="GY57" s="411"/>
      <c r="GZ57" s="411"/>
      <c r="HA57" s="411"/>
      <c r="HB57" s="411"/>
      <c r="HC57" s="411"/>
      <c r="HD57" s="411"/>
      <c r="HE57" s="411"/>
      <c r="HF57" s="411"/>
      <c r="HG57" s="411"/>
      <c r="HH57" s="411"/>
      <c r="HI57" s="411"/>
      <c r="HJ57" s="411"/>
      <c r="HK57" s="411"/>
      <c r="HL57" s="411"/>
      <c r="HM57" s="411"/>
      <c r="HN57" s="411"/>
      <c r="HO57" s="411"/>
      <c r="HP57" s="411"/>
      <c r="HQ57" s="411"/>
      <c r="HR57" s="411"/>
      <c r="HS57" s="411"/>
      <c r="HT57" s="411"/>
      <c r="HU57" s="411"/>
      <c r="HV57" s="411"/>
      <c r="HW57" s="411"/>
      <c r="HX57" s="411"/>
      <c r="HY57" s="411"/>
      <c r="HZ57" s="411"/>
      <c r="IA57" s="411"/>
      <c r="IB57" s="411"/>
      <c r="IC57" s="411"/>
    </row>
    <row r="58" spans="1:237" s="412" customFormat="1" ht="286.5" customHeight="1" x14ac:dyDescent="0.2">
      <c r="A58" s="354"/>
      <c r="B58" s="316" t="s">
        <v>96</v>
      </c>
      <c r="C58" s="396">
        <v>33</v>
      </c>
      <c r="D58" s="316" t="s">
        <v>24</v>
      </c>
      <c r="E58" s="406" t="s">
        <v>97</v>
      </c>
      <c r="F58" s="348" t="s">
        <v>98</v>
      </c>
      <c r="G58" s="348" t="s">
        <v>563</v>
      </c>
      <c r="H58" s="396" t="s">
        <v>63</v>
      </c>
      <c r="I58" s="340">
        <v>1931400</v>
      </c>
      <c r="J58" s="340">
        <v>1931400</v>
      </c>
      <c r="K58" s="341">
        <v>42436</v>
      </c>
      <c r="L58" s="413">
        <v>42436</v>
      </c>
      <c r="M58" s="413">
        <v>42437</v>
      </c>
      <c r="N58" s="354">
        <v>30</v>
      </c>
      <c r="O58" s="413">
        <v>42467</v>
      </c>
      <c r="P58" s="397" t="s">
        <v>568</v>
      </c>
      <c r="Q58" s="316" t="s">
        <v>590</v>
      </c>
      <c r="R58" s="365" t="s">
        <v>571</v>
      </c>
      <c r="S58" s="409" t="s">
        <v>331</v>
      </c>
      <c r="T58" s="414" t="s">
        <v>620</v>
      </c>
      <c r="U58" s="409" t="s">
        <v>522</v>
      </c>
      <c r="V58" s="411"/>
      <c r="W58" s="411"/>
      <c r="X58" s="401"/>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11"/>
      <c r="DE58" s="411"/>
      <c r="DF58" s="411"/>
      <c r="DG58" s="411"/>
      <c r="DH58" s="411"/>
      <c r="DI58" s="411"/>
      <c r="DJ58" s="411"/>
      <c r="DK58" s="411"/>
      <c r="DL58" s="411"/>
      <c r="DM58" s="411"/>
      <c r="DN58" s="411"/>
      <c r="DO58" s="411"/>
      <c r="DP58" s="411"/>
      <c r="DQ58" s="411"/>
      <c r="DR58" s="411"/>
      <c r="DS58" s="411"/>
      <c r="DT58" s="411"/>
      <c r="DU58" s="411"/>
      <c r="DV58" s="411"/>
      <c r="DW58" s="411"/>
      <c r="DX58" s="411"/>
      <c r="DY58" s="411"/>
      <c r="DZ58" s="411"/>
      <c r="EA58" s="411"/>
      <c r="EB58" s="411"/>
      <c r="EC58" s="411"/>
      <c r="ED58" s="411"/>
      <c r="EE58" s="411"/>
      <c r="EF58" s="411"/>
      <c r="EG58" s="411"/>
      <c r="EH58" s="411"/>
      <c r="EI58" s="411"/>
      <c r="EJ58" s="411"/>
      <c r="EK58" s="411"/>
      <c r="EL58" s="411"/>
      <c r="EM58" s="411"/>
      <c r="EN58" s="411"/>
      <c r="EO58" s="411"/>
      <c r="EP58" s="411"/>
      <c r="EQ58" s="411"/>
      <c r="ER58" s="411"/>
      <c r="ES58" s="411"/>
      <c r="ET58" s="411"/>
      <c r="EU58" s="411"/>
      <c r="EV58" s="411"/>
      <c r="EW58" s="411"/>
      <c r="EX58" s="411"/>
      <c r="EY58" s="411"/>
      <c r="EZ58" s="411"/>
      <c r="FA58" s="411"/>
      <c r="FB58" s="411"/>
      <c r="FC58" s="411"/>
      <c r="FD58" s="411"/>
      <c r="FE58" s="411"/>
      <c r="FF58" s="411"/>
      <c r="FG58" s="411"/>
      <c r="FH58" s="411"/>
      <c r="FI58" s="411"/>
      <c r="FJ58" s="411"/>
      <c r="FK58" s="411"/>
      <c r="FL58" s="411"/>
      <c r="FM58" s="411"/>
      <c r="FN58" s="411"/>
      <c r="FO58" s="411"/>
      <c r="FP58" s="411"/>
      <c r="FQ58" s="411"/>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1"/>
      <c r="GP58" s="411"/>
      <c r="GQ58" s="411"/>
      <c r="GR58" s="411"/>
      <c r="GS58" s="411"/>
      <c r="GT58" s="411"/>
      <c r="GU58" s="411"/>
      <c r="GV58" s="411"/>
      <c r="GW58" s="411"/>
      <c r="GX58" s="411"/>
      <c r="GY58" s="411"/>
      <c r="GZ58" s="411"/>
      <c r="HA58" s="411"/>
      <c r="HB58" s="411"/>
      <c r="HC58" s="411"/>
      <c r="HD58" s="411"/>
      <c r="HE58" s="411"/>
      <c r="HF58" s="411"/>
      <c r="HG58" s="411"/>
      <c r="HH58" s="411"/>
      <c r="HI58" s="411"/>
      <c r="HJ58" s="411"/>
      <c r="HK58" s="411"/>
      <c r="HL58" s="411"/>
      <c r="HM58" s="411"/>
      <c r="HN58" s="411"/>
      <c r="HO58" s="411"/>
      <c r="HP58" s="411"/>
      <c r="HQ58" s="411"/>
      <c r="HR58" s="411"/>
      <c r="HS58" s="411"/>
      <c r="HT58" s="411"/>
      <c r="HU58" s="411"/>
      <c r="HV58" s="411"/>
      <c r="HW58" s="411"/>
      <c r="HX58" s="411"/>
      <c r="HY58" s="411"/>
      <c r="HZ58" s="411"/>
      <c r="IA58" s="411"/>
      <c r="IB58" s="411"/>
      <c r="IC58" s="411"/>
    </row>
    <row r="59" spans="1:237" s="412" customFormat="1" ht="287.25" customHeight="1" x14ac:dyDescent="0.2">
      <c r="A59" s="354"/>
      <c r="B59" s="316" t="s">
        <v>96</v>
      </c>
      <c r="C59" s="396">
        <v>33</v>
      </c>
      <c r="D59" s="316" t="s">
        <v>24</v>
      </c>
      <c r="E59" s="406" t="s">
        <v>97</v>
      </c>
      <c r="F59" s="348" t="s">
        <v>98</v>
      </c>
      <c r="G59" s="348" t="s">
        <v>563</v>
      </c>
      <c r="H59" s="396" t="s">
        <v>63</v>
      </c>
      <c r="I59" s="340">
        <v>1500000</v>
      </c>
      <c r="J59" s="340">
        <v>1500000</v>
      </c>
      <c r="K59" s="341">
        <v>42436</v>
      </c>
      <c r="L59" s="413">
        <v>42436</v>
      </c>
      <c r="M59" s="413">
        <v>42437</v>
      </c>
      <c r="N59" s="354">
        <v>30</v>
      </c>
      <c r="O59" s="413">
        <v>42467</v>
      </c>
      <c r="P59" s="397" t="s">
        <v>568</v>
      </c>
      <c r="Q59" s="316" t="s">
        <v>590</v>
      </c>
      <c r="R59" s="415" t="s">
        <v>571</v>
      </c>
      <c r="S59" s="409" t="s">
        <v>331</v>
      </c>
      <c r="T59" s="317" t="s">
        <v>668</v>
      </c>
      <c r="U59" s="409" t="s">
        <v>522</v>
      </c>
      <c r="V59" s="411"/>
      <c r="W59" s="411"/>
      <c r="X59" s="40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c r="DE59" s="411"/>
      <c r="DF59" s="411"/>
      <c r="DG59" s="411"/>
      <c r="DH59" s="411"/>
      <c r="DI59" s="411"/>
      <c r="DJ59" s="411"/>
      <c r="DK59" s="411"/>
      <c r="DL59" s="411"/>
      <c r="DM59" s="411"/>
      <c r="DN59" s="411"/>
      <c r="DO59" s="411"/>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11"/>
      <c r="ES59" s="411"/>
      <c r="ET59" s="411"/>
      <c r="EU59" s="411"/>
      <c r="EV59" s="411"/>
      <c r="EW59" s="411"/>
      <c r="EX59" s="411"/>
      <c r="EY59" s="411"/>
      <c r="EZ59" s="411"/>
      <c r="FA59" s="411"/>
      <c r="FB59" s="411"/>
      <c r="FC59" s="411"/>
      <c r="FD59" s="411"/>
      <c r="FE59" s="411"/>
      <c r="FF59" s="411"/>
      <c r="FG59" s="411"/>
      <c r="FH59" s="411"/>
      <c r="FI59" s="411"/>
      <c r="FJ59" s="411"/>
      <c r="FK59" s="411"/>
      <c r="FL59" s="411"/>
      <c r="FM59" s="411"/>
      <c r="FN59" s="411"/>
      <c r="FO59" s="411"/>
      <c r="FP59" s="411"/>
      <c r="FQ59" s="411"/>
      <c r="FR59" s="411"/>
      <c r="FS59" s="411"/>
      <c r="FT59" s="411"/>
      <c r="FU59" s="411"/>
      <c r="FV59" s="411"/>
      <c r="FW59" s="411"/>
      <c r="FX59" s="411"/>
      <c r="FY59" s="411"/>
      <c r="FZ59" s="411"/>
      <c r="GA59" s="411"/>
      <c r="GB59" s="411"/>
      <c r="GC59" s="411"/>
      <c r="GD59" s="411"/>
      <c r="GE59" s="411"/>
      <c r="GF59" s="411"/>
      <c r="GG59" s="411"/>
      <c r="GH59" s="411"/>
      <c r="GI59" s="411"/>
      <c r="GJ59" s="411"/>
      <c r="GK59" s="411"/>
      <c r="GL59" s="411"/>
      <c r="GM59" s="411"/>
      <c r="GN59" s="411"/>
      <c r="GO59" s="411"/>
      <c r="GP59" s="411"/>
      <c r="GQ59" s="411"/>
      <c r="GR59" s="411"/>
      <c r="GS59" s="411"/>
      <c r="GT59" s="411"/>
      <c r="GU59" s="411"/>
      <c r="GV59" s="411"/>
      <c r="GW59" s="411"/>
      <c r="GX59" s="411"/>
      <c r="GY59" s="411"/>
      <c r="GZ59" s="411"/>
      <c r="HA59" s="411"/>
      <c r="HB59" s="411"/>
      <c r="HC59" s="411"/>
      <c r="HD59" s="411"/>
      <c r="HE59" s="411"/>
      <c r="HF59" s="411"/>
      <c r="HG59" s="411"/>
      <c r="HH59" s="411"/>
      <c r="HI59" s="411"/>
      <c r="HJ59" s="411"/>
      <c r="HK59" s="411"/>
      <c r="HL59" s="411"/>
      <c r="HM59" s="411"/>
      <c r="HN59" s="411"/>
      <c r="HO59" s="411"/>
      <c r="HP59" s="411"/>
      <c r="HQ59" s="411"/>
      <c r="HR59" s="411"/>
      <c r="HS59" s="411"/>
      <c r="HT59" s="411"/>
      <c r="HU59" s="411"/>
      <c r="HV59" s="411"/>
      <c r="HW59" s="411"/>
      <c r="HX59" s="411"/>
      <c r="HY59" s="411"/>
      <c r="HZ59" s="411"/>
      <c r="IA59" s="411"/>
      <c r="IB59" s="411"/>
      <c r="IC59" s="411"/>
    </row>
    <row r="60" spans="1:237" s="412" customFormat="1" ht="72" customHeight="1" x14ac:dyDescent="0.2">
      <c r="A60" s="354">
        <v>51</v>
      </c>
      <c r="B60" s="470" t="s">
        <v>96</v>
      </c>
      <c r="C60" s="471">
        <v>33</v>
      </c>
      <c r="D60" s="406" t="s">
        <v>24</v>
      </c>
      <c r="E60" s="406" t="s">
        <v>97</v>
      </c>
      <c r="F60" s="406" t="s">
        <v>98</v>
      </c>
      <c r="G60" s="406" t="s">
        <v>27</v>
      </c>
      <c r="H60" s="471" t="s">
        <v>63</v>
      </c>
      <c r="I60" s="408">
        <v>250975840</v>
      </c>
      <c r="J60" s="340"/>
      <c r="K60" s="501">
        <v>42581</v>
      </c>
      <c r="L60" s="413">
        <f>K60+60</f>
        <v>42641</v>
      </c>
      <c r="M60" s="413">
        <f>L60+5</f>
        <v>42646</v>
      </c>
      <c r="N60" s="362">
        <v>120</v>
      </c>
      <c r="O60" s="413">
        <f>M60+N60</f>
        <v>42766</v>
      </c>
      <c r="P60" s="417">
        <v>45111607</v>
      </c>
      <c r="Q60" s="316" t="s">
        <v>760</v>
      </c>
      <c r="R60" s="316" t="s">
        <v>756</v>
      </c>
      <c r="S60" s="409"/>
      <c r="T60" s="317"/>
      <c r="U60" s="409"/>
      <c r="V60" s="411"/>
      <c r="W60" s="411"/>
      <c r="X60" s="502"/>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1"/>
      <c r="DI60" s="411"/>
      <c r="DJ60" s="411"/>
      <c r="DK60" s="411"/>
      <c r="DL60" s="411"/>
      <c r="DM60" s="411"/>
      <c r="DN60" s="411"/>
      <c r="DO60" s="411"/>
      <c r="DP60" s="411"/>
      <c r="DQ60" s="411"/>
      <c r="DR60" s="411"/>
      <c r="DS60" s="411"/>
      <c r="DT60" s="411"/>
      <c r="DU60" s="411"/>
      <c r="DV60" s="411"/>
      <c r="DW60" s="411"/>
      <c r="DX60" s="411"/>
      <c r="DY60" s="411"/>
      <c r="DZ60" s="411"/>
      <c r="EA60" s="411"/>
      <c r="EB60" s="411"/>
      <c r="EC60" s="411"/>
      <c r="ED60" s="411"/>
      <c r="EE60" s="411"/>
      <c r="EF60" s="411"/>
      <c r="EG60" s="411"/>
      <c r="EH60" s="411"/>
      <c r="EI60" s="411"/>
      <c r="EJ60" s="411"/>
      <c r="EK60" s="411"/>
      <c r="EL60" s="411"/>
      <c r="EM60" s="411"/>
      <c r="EN60" s="411"/>
      <c r="EO60" s="411"/>
      <c r="EP60" s="411"/>
      <c r="EQ60" s="411"/>
      <c r="ER60" s="411"/>
      <c r="ES60" s="411"/>
      <c r="ET60" s="411"/>
      <c r="EU60" s="411"/>
      <c r="EV60" s="411"/>
      <c r="EW60" s="411"/>
      <c r="EX60" s="411"/>
      <c r="EY60" s="411"/>
      <c r="EZ60" s="411"/>
      <c r="FA60" s="411"/>
      <c r="FB60" s="411"/>
      <c r="FC60" s="411"/>
      <c r="FD60" s="411"/>
      <c r="FE60" s="411"/>
      <c r="FF60" s="411"/>
      <c r="FG60" s="411"/>
      <c r="FH60" s="411"/>
      <c r="FI60" s="411"/>
      <c r="FJ60" s="411"/>
      <c r="FK60" s="411"/>
      <c r="FL60" s="411"/>
      <c r="FM60" s="411"/>
      <c r="FN60" s="411"/>
      <c r="FO60" s="411"/>
      <c r="FP60" s="411"/>
      <c r="FQ60" s="411"/>
      <c r="FR60" s="411"/>
      <c r="FS60" s="411"/>
      <c r="FT60" s="411"/>
      <c r="FU60" s="411"/>
      <c r="FV60" s="411"/>
      <c r="FW60" s="411"/>
      <c r="FX60" s="411"/>
      <c r="FY60" s="411"/>
      <c r="FZ60" s="411"/>
      <c r="GA60" s="411"/>
      <c r="GB60" s="411"/>
      <c r="GC60" s="411"/>
      <c r="GD60" s="411"/>
      <c r="GE60" s="411"/>
      <c r="GF60" s="411"/>
      <c r="GG60" s="411"/>
      <c r="GH60" s="411"/>
      <c r="GI60" s="411"/>
      <c r="GJ60" s="411"/>
      <c r="GK60" s="411"/>
      <c r="GL60" s="411"/>
      <c r="GM60" s="411"/>
      <c r="GN60" s="411"/>
      <c r="GO60" s="411"/>
      <c r="GP60" s="411"/>
      <c r="GQ60" s="411"/>
      <c r="GR60" s="411"/>
      <c r="GS60" s="411"/>
      <c r="GT60" s="411"/>
      <c r="GU60" s="411"/>
      <c r="GV60" s="411"/>
      <c r="GW60" s="411"/>
      <c r="GX60" s="411"/>
      <c r="GY60" s="411"/>
      <c r="GZ60" s="411"/>
      <c r="HA60" s="411"/>
      <c r="HB60" s="411"/>
      <c r="HC60" s="411"/>
      <c r="HD60" s="411"/>
      <c r="HE60" s="411"/>
      <c r="HF60" s="411"/>
      <c r="HG60" s="411"/>
      <c r="HH60" s="411"/>
      <c r="HI60" s="411"/>
      <c r="HJ60" s="411"/>
      <c r="HK60" s="411"/>
      <c r="HL60" s="411"/>
      <c r="HM60" s="411"/>
      <c r="HN60" s="411"/>
      <c r="HO60" s="411"/>
      <c r="HP60" s="411"/>
      <c r="HQ60" s="411"/>
      <c r="HR60" s="411"/>
      <c r="HS60" s="411"/>
      <c r="HT60" s="411"/>
      <c r="HU60" s="411"/>
      <c r="HV60" s="411"/>
      <c r="HW60" s="411"/>
      <c r="HX60" s="411"/>
      <c r="HY60" s="411"/>
      <c r="HZ60" s="411"/>
      <c r="IA60" s="411"/>
      <c r="IB60" s="411"/>
      <c r="IC60" s="411"/>
    </row>
    <row r="61" spans="1:237" s="412" customFormat="1" ht="90" customHeight="1" x14ac:dyDescent="0.2">
      <c r="A61" s="354">
        <f t="shared" si="0"/>
        <v>52</v>
      </c>
      <c r="B61" s="470" t="s">
        <v>96</v>
      </c>
      <c r="C61" s="471">
        <v>33</v>
      </c>
      <c r="D61" s="406" t="s">
        <v>24</v>
      </c>
      <c r="E61" s="406" t="s">
        <v>97</v>
      </c>
      <c r="F61" s="406" t="s">
        <v>98</v>
      </c>
      <c r="G61" s="471" t="s">
        <v>755</v>
      </c>
      <c r="H61" s="471" t="s">
        <v>28</v>
      </c>
      <c r="I61" s="408">
        <f>4150000*10</f>
        <v>41500000</v>
      </c>
      <c r="J61" s="340"/>
      <c r="K61" s="501">
        <v>42536</v>
      </c>
      <c r="L61" s="413">
        <f t="shared" ref="L61:L63" si="2">K61+60</f>
        <v>42596</v>
      </c>
      <c r="M61" s="413">
        <f t="shared" ref="M61:M63" si="3">L61+5</f>
        <v>42601</v>
      </c>
      <c r="N61" s="362">
        <v>300</v>
      </c>
      <c r="O61" s="413">
        <f t="shared" ref="O61:O63" si="4">M61+N61</f>
        <v>42901</v>
      </c>
      <c r="P61" s="417">
        <v>81111811</v>
      </c>
      <c r="Q61" s="316" t="s">
        <v>761</v>
      </c>
      <c r="R61" s="503" t="s">
        <v>757</v>
      </c>
      <c r="S61" s="409"/>
      <c r="T61" s="317"/>
      <c r="U61" s="409"/>
      <c r="V61" s="411"/>
      <c r="W61" s="411"/>
      <c r="X61" s="502"/>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H61" s="411"/>
      <c r="DI61" s="411"/>
      <c r="DJ61" s="411"/>
      <c r="DK61" s="411"/>
      <c r="DL61" s="411"/>
      <c r="DM61" s="411"/>
      <c r="DN61" s="411"/>
      <c r="DO61" s="411"/>
      <c r="DP61" s="411"/>
      <c r="DQ61" s="411"/>
      <c r="DR61" s="411"/>
      <c r="DS61" s="411"/>
      <c r="DT61" s="411"/>
      <c r="DU61" s="411"/>
      <c r="DV61" s="411"/>
      <c r="DW61" s="411"/>
      <c r="DX61" s="411"/>
      <c r="DY61" s="411"/>
      <c r="DZ61" s="411"/>
      <c r="EA61" s="411"/>
      <c r="EB61" s="411"/>
      <c r="EC61" s="411"/>
      <c r="ED61" s="411"/>
      <c r="EE61" s="411"/>
      <c r="EF61" s="411"/>
      <c r="EG61" s="411"/>
      <c r="EH61" s="411"/>
      <c r="EI61" s="411"/>
      <c r="EJ61" s="411"/>
      <c r="EK61" s="411"/>
      <c r="EL61" s="411"/>
      <c r="EM61" s="411"/>
      <c r="EN61" s="411"/>
      <c r="EO61" s="411"/>
      <c r="EP61" s="411"/>
      <c r="EQ61" s="411"/>
      <c r="ER61" s="411"/>
      <c r="ES61" s="411"/>
      <c r="ET61" s="411"/>
      <c r="EU61" s="411"/>
      <c r="EV61" s="411"/>
      <c r="EW61" s="411"/>
      <c r="EX61" s="411"/>
      <c r="EY61" s="411"/>
      <c r="EZ61" s="411"/>
      <c r="FA61" s="411"/>
      <c r="FB61" s="411"/>
      <c r="FC61" s="411"/>
      <c r="FD61" s="411"/>
      <c r="FE61" s="411"/>
      <c r="FF61" s="411"/>
      <c r="FG61" s="411"/>
      <c r="FH61" s="411"/>
      <c r="FI61" s="411"/>
      <c r="FJ61" s="411"/>
      <c r="FK61" s="411"/>
      <c r="FL61" s="411"/>
      <c r="FM61" s="411"/>
      <c r="FN61" s="411"/>
      <c r="FO61" s="411"/>
      <c r="FP61" s="411"/>
      <c r="FQ61" s="411"/>
      <c r="FR61" s="411"/>
      <c r="FS61" s="411"/>
      <c r="FT61" s="411"/>
      <c r="FU61" s="411"/>
      <c r="FV61" s="411"/>
      <c r="FW61" s="411"/>
      <c r="FX61" s="411"/>
      <c r="FY61" s="411"/>
      <c r="FZ61" s="411"/>
      <c r="GA61" s="411"/>
      <c r="GB61" s="411"/>
      <c r="GC61" s="411"/>
      <c r="GD61" s="411"/>
      <c r="GE61" s="411"/>
      <c r="GF61" s="411"/>
      <c r="GG61" s="411"/>
      <c r="GH61" s="411"/>
      <c r="GI61" s="411"/>
      <c r="GJ61" s="411"/>
      <c r="GK61" s="411"/>
      <c r="GL61" s="411"/>
      <c r="GM61" s="411"/>
      <c r="GN61" s="411"/>
      <c r="GO61" s="411"/>
      <c r="GP61" s="411"/>
      <c r="GQ61" s="411"/>
      <c r="GR61" s="411"/>
      <c r="GS61" s="411"/>
      <c r="GT61" s="411"/>
      <c r="GU61" s="411"/>
      <c r="GV61" s="411"/>
      <c r="GW61" s="411"/>
      <c r="GX61" s="411"/>
      <c r="GY61" s="411"/>
      <c r="GZ61" s="411"/>
      <c r="HA61" s="411"/>
      <c r="HB61" s="411"/>
      <c r="HC61" s="411"/>
      <c r="HD61" s="411"/>
      <c r="HE61" s="411"/>
      <c r="HF61" s="411"/>
      <c r="HG61" s="411"/>
      <c r="HH61" s="411"/>
      <c r="HI61" s="411"/>
      <c r="HJ61" s="411"/>
      <c r="HK61" s="411"/>
      <c r="HL61" s="411"/>
      <c r="HM61" s="411"/>
      <c r="HN61" s="411"/>
      <c r="HO61" s="411"/>
      <c r="HP61" s="411"/>
      <c r="HQ61" s="411"/>
      <c r="HR61" s="411"/>
      <c r="HS61" s="411"/>
      <c r="HT61" s="411"/>
      <c r="HU61" s="411"/>
      <c r="HV61" s="411"/>
      <c r="HW61" s="411"/>
      <c r="HX61" s="411"/>
      <c r="HY61" s="411"/>
      <c r="HZ61" s="411"/>
      <c r="IA61" s="411"/>
      <c r="IB61" s="411"/>
      <c r="IC61" s="411"/>
    </row>
    <row r="62" spans="1:237" s="412" customFormat="1" ht="84" customHeight="1" x14ac:dyDescent="0.2">
      <c r="A62" s="354">
        <f t="shared" si="0"/>
        <v>53</v>
      </c>
      <c r="B62" s="470" t="s">
        <v>96</v>
      </c>
      <c r="C62" s="471">
        <v>33</v>
      </c>
      <c r="D62" s="406" t="s">
        <v>24</v>
      </c>
      <c r="E62" s="406" t="s">
        <v>97</v>
      </c>
      <c r="F62" s="406" t="s">
        <v>98</v>
      </c>
      <c r="G62" s="471" t="s">
        <v>755</v>
      </c>
      <c r="H62" s="471" t="s">
        <v>28</v>
      </c>
      <c r="I62" s="408">
        <f>7000000*6</f>
        <v>42000000</v>
      </c>
      <c r="J62" s="340"/>
      <c r="K62" s="501">
        <v>42551</v>
      </c>
      <c r="L62" s="413">
        <f t="shared" si="2"/>
        <v>42611</v>
      </c>
      <c r="M62" s="413">
        <f t="shared" si="3"/>
        <v>42616</v>
      </c>
      <c r="N62" s="362">
        <v>180</v>
      </c>
      <c r="O62" s="413">
        <f t="shared" si="4"/>
        <v>42796</v>
      </c>
      <c r="P62" s="417">
        <v>81111811</v>
      </c>
      <c r="Q62" s="316" t="s">
        <v>762</v>
      </c>
      <c r="R62" s="503" t="s">
        <v>758</v>
      </c>
      <c r="S62" s="409"/>
      <c r="T62" s="317"/>
      <c r="U62" s="409"/>
      <c r="V62" s="411"/>
      <c r="W62" s="411"/>
      <c r="X62" s="502"/>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11"/>
      <c r="CM62" s="411"/>
      <c r="CN62" s="411"/>
      <c r="CO62" s="411"/>
      <c r="CP62" s="411"/>
      <c r="CQ62" s="411"/>
      <c r="CR62" s="411"/>
      <c r="CS62" s="411"/>
      <c r="CT62" s="411"/>
      <c r="CU62" s="411"/>
      <c r="CV62" s="411"/>
      <c r="CW62" s="411"/>
      <c r="CX62" s="411"/>
      <c r="CY62" s="411"/>
      <c r="CZ62" s="411"/>
      <c r="DA62" s="411"/>
      <c r="DB62" s="411"/>
      <c r="DC62" s="411"/>
      <c r="DD62" s="411"/>
      <c r="DE62" s="411"/>
      <c r="DF62" s="411"/>
      <c r="DG62" s="411"/>
      <c r="DH62" s="411"/>
      <c r="DI62" s="411"/>
      <c r="DJ62" s="411"/>
      <c r="DK62" s="411"/>
      <c r="DL62" s="411"/>
      <c r="DM62" s="411"/>
      <c r="DN62" s="411"/>
      <c r="DO62" s="411"/>
      <c r="DP62" s="411"/>
      <c r="DQ62" s="411"/>
      <c r="DR62" s="411"/>
      <c r="DS62" s="411"/>
      <c r="DT62" s="411"/>
      <c r="DU62" s="411"/>
      <c r="DV62" s="411"/>
      <c r="DW62" s="411"/>
      <c r="DX62" s="411"/>
      <c r="DY62" s="411"/>
      <c r="DZ62" s="411"/>
      <c r="EA62" s="411"/>
      <c r="EB62" s="411"/>
      <c r="EC62" s="411"/>
      <c r="ED62" s="411"/>
      <c r="EE62" s="411"/>
      <c r="EF62" s="411"/>
      <c r="EG62" s="411"/>
      <c r="EH62" s="411"/>
      <c r="EI62" s="411"/>
      <c r="EJ62" s="411"/>
      <c r="EK62" s="411"/>
      <c r="EL62" s="411"/>
      <c r="EM62" s="411"/>
      <c r="EN62" s="411"/>
      <c r="EO62" s="411"/>
      <c r="EP62" s="411"/>
      <c r="EQ62" s="411"/>
      <c r="ER62" s="411"/>
      <c r="ES62" s="411"/>
      <c r="ET62" s="411"/>
      <c r="EU62" s="411"/>
      <c r="EV62" s="411"/>
      <c r="EW62" s="411"/>
      <c r="EX62" s="411"/>
      <c r="EY62" s="411"/>
      <c r="EZ62" s="411"/>
      <c r="FA62" s="411"/>
      <c r="FB62" s="411"/>
      <c r="FC62" s="411"/>
      <c r="FD62" s="411"/>
      <c r="FE62" s="411"/>
      <c r="FF62" s="411"/>
      <c r="FG62" s="411"/>
      <c r="FH62" s="411"/>
      <c r="FI62" s="411"/>
      <c r="FJ62" s="411"/>
      <c r="FK62" s="411"/>
      <c r="FL62" s="411"/>
      <c r="FM62" s="411"/>
      <c r="FN62" s="411"/>
      <c r="FO62" s="411"/>
      <c r="FP62" s="411"/>
      <c r="FQ62" s="411"/>
      <c r="FR62" s="411"/>
      <c r="FS62" s="411"/>
      <c r="FT62" s="411"/>
      <c r="FU62" s="411"/>
      <c r="FV62" s="411"/>
      <c r="FW62" s="411"/>
      <c r="FX62" s="411"/>
      <c r="FY62" s="411"/>
      <c r="FZ62" s="411"/>
      <c r="GA62" s="411"/>
      <c r="GB62" s="411"/>
      <c r="GC62" s="411"/>
      <c r="GD62" s="411"/>
      <c r="GE62" s="411"/>
      <c r="GF62" s="411"/>
      <c r="GG62" s="411"/>
      <c r="GH62" s="411"/>
      <c r="GI62" s="411"/>
      <c r="GJ62" s="411"/>
      <c r="GK62" s="411"/>
      <c r="GL62" s="411"/>
      <c r="GM62" s="411"/>
      <c r="GN62" s="411"/>
      <c r="GO62" s="411"/>
      <c r="GP62" s="411"/>
      <c r="GQ62" s="411"/>
      <c r="GR62" s="411"/>
      <c r="GS62" s="411"/>
      <c r="GT62" s="411"/>
      <c r="GU62" s="411"/>
      <c r="GV62" s="411"/>
      <c r="GW62" s="411"/>
      <c r="GX62" s="411"/>
      <c r="GY62" s="411"/>
      <c r="GZ62" s="411"/>
      <c r="HA62" s="411"/>
      <c r="HB62" s="411"/>
      <c r="HC62" s="411"/>
      <c r="HD62" s="411"/>
      <c r="HE62" s="411"/>
      <c r="HF62" s="411"/>
      <c r="HG62" s="411"/>
      <c r="HH62" s="411"/>
      <c r="HI62" s="411"/>
      <c r="HJ62" s="411"/>
      <c r="HK62" s="411"/>
      <c r="HL62" s="411"/>
      <c r="HM62" s="411"/>
      <c r="HN62" s="411"/>
      <c r="HO62" s="411"/>
      <c r="HP62" s="411"/>
      <c r="HQ62" s="411"/>
      <c r="HR62" s="411"/>
      <c r="HS62" s="411"/>
      <c r="HT62" s="411"/>
      <c r="HU62" s="411"/>
      <c r="HV62" s="411"/>
      <c r="HW62" s="411"/>
      <c r="HX62" s="411"/>
      <c r="HY62" s="411"/>
      <c r="HZ62" s="411"/>
      <c r="IA62" s="411"/>
      <c r="IB62" s="411"/>
      <c r="IC62" s="411"/>
    </row>
    <row r="63" spans="1:237" s="412" customFormat="1" ht="129" customHeight="1" x14ac:dyDescent="0.2">
      <c r="A63" s="354">
        <f t="shared" si="0"/>
        <v>54</v>
      </c>
      <c r="B63" s="470" t="s">
        <v>96</v>
      </c>
      <c r="C63" s="471">
        <v>33</v>
      </c>
      <c r="D63" s="406" t="s">
        <v>24</v>
      </c>
      <c r="E63" s="406" t="s">
        <v>97</v>
      </c>
      <c r="F63" s="406" t="s">
        <v>98</v>
      </c>
      <c r="G63" s="406" t="s">
        <v>27</v>
      </c>
      <c r="H63" s="471" t="s">
        <v>28</v>
      </c>
      <c r="I63" s="408">
        <f>315700000-73000000</f>
        <v>242700000</v>
      </c>
      <c r="J63" s="340"/>
      <c r="K63" s="501">
        <v>42612</v>
      </c>
      <c r="L63" s="413">
        <f t="shared" si="2"/>
        <v>42672</v>
      </c>
      <c r="M63" s="413">
        <f t="shared" si="3"/>
        <v>42677</v>
      </c>
      <c r="N63" s="362">
        <v>150</v>
      </c>
      <c r="O63" s="413">
        <f t="shared" si="4"/>
        <v>42827</v>
      </c>
      <c r="P63" s="417">
        <v>81111811</v>
      </c>
      <c r="Q63" s="316" t="s">
        <v>763</v>
      </c>
      <c r="R63" s="503" t="s">
        <v>759</v>
      </c>
      <c r="S63" s="409"/>
      <c r="T63" s="317"/>
      <c r="U63" s="409"/>
      <c r="V63" s="411"/>
      <c r="W63" s="411"/>
      <c r="X63" s="502"/>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1"/>
      <c r="BP63" s="411"/>
      <c r="BQ63" s="411"/>
      <c r="BR63" s="411"/>
      <c r="BS63" s="411"/>
      <c r="BT63" s="411"/>
      <c r="BU63" s="411"/>
      <c r="BV63" s="411"/>
      <c r="BW63" s="411"/>
      <c r="BX63" s="411"/>
      <c r="BY63" s="411"/>
      <c r="BZ63" s="411"/>
      <c r="CA63" s="411"/>
      <c r="CB63" s="411"/>
      <c r="CC63" s="411"/>
      <c r="CD63" s="411"/>
      <c r="CE63" s="411"/>
      <c r="CF63" s="411"/>
      <c r="CG63" s="411"/>
      <c r="CH63" s="411"/>
      <c r="CI63" s="411"/>
      <c r="CJ63" s="411"/>
      <c r="CK63" s="411"/>
      <c r="CL63" s="411"/>
      <c r="CM63" s="411"/>
      <c r="CN63" s="411"/>
      <c r="CO63" s="411"/>
      <c r="CP63" s="411"/>
      <c r="CQ63" s="411"/>
      <c r="CR63" s="411"/>
      <c r="CS63" s="411"/>
      <c r="CT63" s="411"/>
      <c r="CU63" s="411"/>
      <c r="CV63" s="411"/>
      <c r="CW63" s="411"/>
      <c r="CX63" s="411"/>
      <c r="CY63" s="411"/>
      <c r="CZ63" s="411"/>
      <c r="DA63" s="411"/>
      <c r="DB63" s="411"/>
      <c r="DC63" s="411"/>
      <c r="DD63" s="411"/>
      <c r="DE63" s="411"/>
      <c r="DF63" s="411"/>
      <c r="DG63" s="411"/>
      <c r="DH63" s="411"/>
      <c r="DI63" s="411"/>
      <c r="DJ63" s="411"/>
      <c r="DK63" s="411"/>
      <c r="DL63" s="411"/>
      <c r="DM63" s="411"/>
      <c r="DN63" s="411"/>
      <c r="DO63" s="411"/>
      <c r="DP63" s="411"/>
      <c r="DQ63" s="411"/>
      <c r="DR63" s="411"/>
      <c r="DS63" s="411"/>
      <c r="DT63" s="411"/>
      <c r="DU63" s="411"/>
      <c r="DV63" s="411"/>
      <c r="DW63" s="411"/>
      <c r="DX63" s="411"/>
      <c r="DY63" s="411"/>
      <c r="DZ63" s="411"/>
      <c r="EA63" s="411"/>
      <c r="EB63" s="411"/>
      <c r="EC63" s="411"/>
      <c r="ED63" s="411"/>
      <c r="EE63" s="411"/>
      <c r="EF63" s="411"/>
      <c r="EG63" s="411"/>
      <c r="EH63" s="411"/>
      <c r="EI63" s="411"/>
      <c r="EJ63" s="411"/>
      <c r="EK63" s="411"/>
      <c r="EL63" s="411"/>
      <c r="EM63" s="411"/>
      <c r="EN63" s="411"/>
      <c r="EO63" s="411"/>
      <c r="EP63" s="411"/>
      <c r="EQ63" s="411"/>
      <c r="ER63" s="411"/>
      <c r="ES63" s="411"/>
      <c r="ET63" s="411"/>
      <c r="EU63" s="411"/>
      <c r="EV63" s="411"/>
      <c r="EW63" s="411"/>
      <c r="EX63" s="411"/>
      <c r="EY63" s="411"/>
      <c r="EZ63" s="411"/>
      <c r="FA63" s="411"/>
      <c r="FB63" s="411"/>
      <c r="FC63" s="411"/>
      <c r="FD63" s="411"/>
      <c r="FE63" s="411"/>
      <c r="FF63" s="411"/>
      <c r="FG63" s="411"/>
      <c r="FH63" s="411"/>
      <c r="FI63" s="411"/>
      <c r="FJ63" s="411"/>
      <c r="FK63" s="411"/>
      <c r="FL63" s="411"/>
      <c r="FM63" s="411"/>
      <c r="FN63" s="411"/>
      <c r="FO63" s="411"/>
      <c r="FP63" s="411"/>
      <c r="FQ63" s="411"/>
      <c r="FR63" s="411"/>
      <c r="FS63" s="411"/>
      <c r="FT63" s="411"/>
      <c r="FU63" s="411"/>
      <c r="FV63" s="411"/>
      <c r="FW63" s="411"/>
      <c r="FX63" s="411"/>
      <c r="FY63" s="411"/>
      <c r="FZ63" s="411"/>
      <c r="GA63" s="411"/>
      <c r="GB63" s="411"/>
      <c r="GC63" s="411"/>
      <c r="GD63" s="411"/>
      <c r="GE63" s="411"/>
      <c r="GF63" s="411"/>
      <c r="GG63" s="411"/>
      <c r="GH63" s="411"/>
      <c r="GI63" s="411"/>
      <c r="GJ63" s="411"/>
      <c r="GK63" s="411"/>
      <c r="GL63" s="411"/>
      <c r="GM63" s="411"/>
      <c r="GN63" s="411"/>
      <c r="GO63" s="411"/>
      <c r="GP63" s="411"/>
      <c r="GQ63" s="411"/>
      <c r="GR63" s="411"/>
      <c r="GS63" s="411"/>
      <c r="GT63" s="411"/>
      <c r="GU63" s="411"/>
      <c r="GV63" s="411"/>
      <c r="GW63" s="411"/>
      <c r="GX63" s="411"/>
      <c r="GY63" s="411"/>
      <c r="GZ63" s="411"/>
      <c r="HA63" s="411"/>
      <c r="HB63" s="411"/>
      <c r="HC63" s="411"/>
      <c r="HD63" s="411"/>
      <c r="HE63" s="411"/>
      <c r="HF63" s="411"/>
      <c r="HG63" s="411"/>
      <c r="HH63" s="411"/>
      <c r="HI63" s="411"/>
      <c r="HJ63" s="411"/>
      <c r="HK63" s="411"/>
      <c r="HL63" s="411"/>
      <c r="HM63" s="411"/>
      <c r="HN63" s="411"/>
      <c r="HO63" s="411"/>
      <c r="HP63" s="411"/>
      <c r="HQ63" s="411"/>
      <c r="HR63" s="411"/>
      <c r="HS63" s="411"/>
      <c r="HT63" s="411"/>
      <c r="HU63" s="411"/>
      <c r="HV63" s="411"/>
      <c r="HW63" s="411"/>
      <c r="HX63" s="411"/>
      <c r="HY63" s="411"/>
      <c r="HZ63" s="411"/>
      <c r="IA63" s="411"/>
      <c r="IB63" s="411"/>
      <c r="IC63" s="411"/>
    </row>
    <row r="64" spans="1:237" s="370" customFormat="1" ht="156" customHeight="1" x14ac:dyDescent="0.2">
      <c r="A64" s="354">
        <f t="shared" si="0"/>
        <v>55</v>
      </c>
      <c r="B64" s="470" t="s">
        <v>103</v>
      </c>
      <c r="C64" s="471">
        <v>31102</v>
      </c>
      <c r="D64" s="357" t="s">
        <v>104</v>
      </c>
      <c r="E64" s="472">
        <v>311020301</v>
      </c>
      <c r="F64" s="359" t="s">
        <v>80</v>
      </c>
      <c r="G64" s="363" t="s">
        <v>32</v>
      </c>
      <c r="H64" s="316" t="s">
        <v>217</v>
      </c>
      <c r="I64" s="340">
        <v>10312330</v>
      </c>
      <c r="J64" s="340">
        <v>10312330</v>
      </c>
      <c r="K64" s="361">
        <v>42390</v>
      </c>
      <c r="L64" s="402">
        <v>42422</v>
      </c>
      <c r="M64" s="402">
        <v>42425</v>
      </c>
      <c r="N64" s="354">
        <v>300</v>
      </c>
      <c r="O64" s="402">
        <v>42728</v>
      </c>
      <c r="P64" s="397" t="s">
        <v>498</v>
      </c>
      <c r="Q64" s="473" t="s">
        <v>497</v>
      </c>
      <c r="R64" s="474" t="s">
        <v>105</v>
      </c>
      <c r="S64" s="423" t="s">
        <v>322</v>
      </c>
      <c r="T64" s="348" t="s">
        <v>499</v>
      </c>
      <c r="U64" s="366" t="s">
        <v>303</v>
      </c>
      <c r="V64" s="369"/>
      <c r="W64" s="369"/>
      <c r="X64" s="401"/>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c r="BY64" s="369"/>
      <c r="BZ64" s="369"/>
      <c r="CA64" s="369"/>
      <c r="CB64" s="369"/>
      <c r="CC64" s="369"/>
      <c r="CD64" s="369"/>
      <c r="CE64" s="369"/>
      <c r="CF64" s="369"/>
      <c r="CG64" s="369"/>
      <c r="CH64" s="369"/>
      <c r="CI64" s="369"/>
      <c r="CJ64" s="369"/>
      <c r="CK64" s="369"/>
      <c r="CL64" s="369"/>
      <c r="CM64" s="369"/>
      <c r="CN64" s="369"/>
      <c r="CO64" s="369"/>
      <c r="CP64" s="369"/>
      <c r="CQ64" s="369"/>
      <c r="CR64" s="369"/>
      <c r="CS64" s="369"/>
      <c r="CT64" s="369"/>
      <c r="CU64" s="369"/>
      <c r="CV64" s="369"/>
      <c r="CW64" s="369"/>
      <c r="CX64" s="369"/>
      <c r="CY64" s="369"/>
      <c r="CZ64" s="369"/>
      <c r="DA64" s="369"/>
      <c r="DB64" s="369"/>
      <c r="DC64" s="369"/>
      <c r="DD64" s="369"/>
      <c r="DE64" s="369"/>
      <c r="DF64" s="369"/>
      <c r="DG64" s="369"/>
      <c r="DH64" s="369"/>
      <c r="DI64" s="369"/>
      <c r="DJ64" s="369"/>
      <c r="DK64" s="369"/>
      <c r="DL64" s="369"/>
      <c r="DM64" s="369"/>
      <c r="DN64" s="369"/>
      <c r="DO64" s="369"/>
      <c r="DP64" s="369"/>
      <c r="DQ64" s="369"/>
      <c r="DR64" s="369"/>
      <c r="DS64" s="369"/>
      <c r="DT64" s="369"/>
      <c r="DU64" s="369"/>
      <c r="DV64" s="369"/>
      <c r="DW64" s="369"/>
      <c r="DX64" s="369"/>
      <c r="DY64" s="369"/>
      <c r="DZ64" s="369"/>
      <c r="EA64" s="369"/>
      <c r="EB64" s="369"/>
      <c r="EC64" s="369"/>
      <c r="ED64" s="369"/>
      <c r="EE64" s="369"/>
      <c r="EF64" s="369"/>
      <c r="EG64" s="369"/>
      <c r="EH64" s="369"/>
      <c r="EI64" s="369"/>
      <c r="EJ64" s="369"/>
      <c r="EK64" s="369"/>
      <c r="EL64" s="369"/>
      <c r="EM64" s="369"/>
      <c r="EN64" s="369"/>
      <c r="EO64" s="369"/>
      <c r="EP64" s="369"/>
      <c r="EQ64" s="369"/>
      <c r="ER64" s="369"/>
      <c r="ES64" s="369"/>
      <c r="ET64" s="369"/>
      <c r="EU64" s="369"/>
      <c r="EV64" s="369"/>
      <c r="EW64" s="369"/>
      <c r="EX64" s="369"/>
      <c r="EY64" s="369"/>
      <c r="EZ64" s="369"/>
      <c r="FA64" s="369"/>
      <c r="FB64" s="369"/>
      <c r="FC64" s="369"/>
      <c r="FD64" s="369"/>
      <c r="FE64" s="369"/>
      <c r="FF64" s="369"/>
      <c r="FG64" s="369"/>
      <c r="FH64" s="369"/>
      <c r="FI64" s="369"/>
      <c r="FJ64" s="369"/>
      <c r="FK64" s="369"/>
      <c r="FL64" s="369"/>
      <c r="FM64" s="369"/>
      <c r="FN64" s="369"/>
      <c r="FO64" s="369"/>
      <c r="FP64" s="369"/>
      <c r="FQ64" s="369"/>
      <c r="FR64" s="369"/>
      <c r="FS64" s="369"/>
      <c r="FT64" s="369"/>
      <c r="FU64" s="369"/>
      <c r="FV64" s="369"/>
      <c r="FW64" s="369"/>
      <c r="FX64" s="369"/>
      <c r="FY64" s="369"/>
      <c r="FZ64" s="369"/>
      <c r="GA64" s="369"/>
      <c r="GB64" s="369"/>
      <c r="GC64" s="369"/>
      <c r="GD64" s="369"/>
      <c r="GE64" s="369"/>
      <c r="GF64" s="369"/>
      <c r="GG64" s="369"/>
      <c r="GH64" s="369"/>
      <c r="GI64" s="369"/>
      <c r="GJ64" s="369"/>
      <c r="GK64" s="369"/>
      <c r="GL64" s="369"/>
      <c r="GM64" s="369"/>
      <c r="GN64" s="369"/>
      <c r="GO64" s="369"/>
      <c r="GP64" s="369"/>
      <c r="GQ64" s="369"/>
      <c r="GR64" s="369"/>
      <c r="GS64" s="369"/>
      <c r="GT64" s="369"/>
      <c r="GU64" s="369"/>
      <c r="GV64" s="369"/>
      <c r="GW64" s="369"/>
      <c r="GX64" s="369"/>
      <c r="GY64" s="369"/>
      <c r="GZ64" s="369"/>
      <c r="HA64" s="369"/>
      <c r="HB64" s="369"/>
      <c r="HC64" s="369"/>
      <c r="HD64" s="369"/>
      <c r="HE64" s="369"/>
      <c r="HF64" s="369"/>
      <c r="HG64" s="369"/>
      <c r="HH64" s="369"/>
      <c r="HI64" s="369"/>
      <c r="HJ64" s="369"/>
      <c r="HK64" s="369"/>
      <c r="HL64" s="369"/>
      <c r="HM64" s="369"/>
      <c r="HN64" s="369"/>
      <c r="HO64" s="369"/>
      <c r="HP64" s="369"/>
      <c r="HQ64" s="369"/>
      <c r="HR64" s="369"/>
      <c r="HS64" s="369"/>
      <c r="HT64" s="369"/>
      <c r="HU64" s="369"/>
      <c r="HV64" s="369"/>
      <c r="HW64" s="369"/>
      <c r="HX64" s="369"/>
      <c r="HY64" s="369"/>
      <c r="HZ64" s="369"/>
      <c r="IA64" s="369"/>
      <c r="IB64" s="369"/>
      <c r="IC64" s="369"/>
    </row>
    <row r="65" spans="1:237" s="370" customFormat="1" ht="156" customHeight="1" x14ac:dyDescent="0.2">
      <c r="A65" s="354">
        <f t="shared" si="0"/>
        <v>56</v>
      </c>
      <c r="B65" s="470" t="s">
        <v>103</v>
      </c>
      <c r="C65" s="471">
        <v>31102</v>
      </c>
      <c r="D65" s="357" t="s">
        <v>104</v>
      </c>
      <c r="E65" s="472">
        <v>311020301</v>
      </c>
      <c r="F65" s="359" t="s">
        <v>80</v>
      </c>
      <c r="G65" s="363" t="s">
        <v>32</v>
      </c>
      <c r="H65" s="316" t="s">
        <v>217</v>
      </c>
      <c r="I65" s="340">
        <f>30160000-I64</f>
        <v>19847670</v>
      </c>
      <c r="J65" s="340"/>
      <c r="K65" s="361">
        <v>42354</v>
      </c>
      <c r="L65" s="361">
        <v>42416</v>
      </c>
      <c r="M65" s="402">
        <v>42427</v>
      </c>
      <c r="N65" s="354">
        <v>305</v>
      </c>
      <c r="O65" s="402">
        <f>+M65+N65</f>
        <v>42732</v>
      </c>
      <c r="P65" s="397" t="s">
        <v>498</v>
      </c>
      <c r="Q65" s="473" t="s">
        <v>497</v>
      </c>
      <c r="R65" s="474" t="s">
        <v>105</v>
      </c>
      <c r="S65" s="423"/>
      <c r="T65" s="348" t="s">
        <v>865</v>
      </c>
      <c r="U65" s="366"/>
      <c r="V65" s="369"/>
      <c r="W65" s="369"/>
      <c r="X65" s="401"/>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c r="BW65" s="369"/>
      <c r="BX65" s="369"/>
      <c r="BY65" s="369"/>
      <c r="BZ65" s="369"/>
      <c r="CA65" s="369"/>
      <c r="CB65" s="369"/>
      <c r="CC65" s="369"/>
      <c r="CD65" s="369"/>
      <c r="CE65" s="369"/>
      <c r="CF65" s="369"/>
      <c r="CG65" s="369"/>
      <c r="CH65" s="369"/>
      <c r="CI65" s="369"/>
      <c r="CJ65" s="369"/>
      <c r="CK65" s="369"/>
      <c r="CL65" s="369"/>
      <c r="CM65" s="369"/>
      <c r="CN65" s="369"/>
      <c r="CO65" s="369"/>
      <c r="CP65" s="369"/>
      <c r="CQ65" s="369"/>
      <c r="CR65" s="369"/>
      <c r="CS65" s="369"/>
      <c r="CT65" s="369"/>
      <c r="CU65" s="369"/>
      <c r="CV65" s="369"/>
      <c r="CW65" s="369"/>
      <c r="CX65" s="369"/>
      <c r="CY65" s="369"/>
      <c r="CZ65" s="369"/>
      <c r="DA65" s="369"/>
      <c r="DB65" s="369"/>
      <c r="DC65" s="369"/>
      <c r="DD65" s="369"/>
      <c r="DE65" s="369"/>
      <c r="DF65" s="369"/>
      <c r="DG65" s="369"/>
      <c r="DH65" s="369"/>
      <c r="DI65" s="369"/>
      <c r="DJ65" s="369"/>
      <c r="DK65" s="369"/>
      <c r="DL65" s="369"/>
      <c r="DM65" s="369"/>
      <c r="DN65" s="369"/>
      <c r="DO65" s="369"/>
      <c r="DP65" s="369"/>
      <c r="DQ65" s="369"/>
      <c r="DR65" s="369"/>
      <c r="DS65" s="369"/>
      <c r="DT65" s="369"/>
      <c r="DU65" s="369"/>
      <c r="DV65" s="369"/>
      <c r="DW65" s="369"/>
      <c r="DX65" s="369"/>
      <c r="DY65" s="369"/>
      <c r="DZ65" s="369"/>
      <c r="EA65" s="369"/>
      <c r="EB65" s="369"/>
      <c r="EC65" s="369"/>
      <c r="ED65" s="369"/>
      <c r="EE65" s="369"/>
      <c r="EF65" s="369"/>
      <c r="EG65" s="369"/>
      <c r="EH65" s="369"/>
      <c r="EI65" s="369"/>
      <c r="EJ65" s="369"/>
      <c r="EK65" s="369"/>
      <c r="EL65" s="369"/>
      <c r="EM65" s="369"/>
      <c r="EN65" s="369"/>
      <c r="EO65" s="369"/>
      <c r="EP65" s="369"/>
      <c r="EQ65" s="369"/>
      <c r="ER65" s="369"/>
      <c r="ES65" s="369"/>
      <c r="ET65" s="369"/>
      <c r="EU65" s="369"/>
      <c r="EV65" s="369"/>
      <c r="EW65" s="369"/>
      <c r="EX65" s="369"/>
      <c r="EY65" s="369"/>
      <c r="EZ65" s="369"/>
      <c r="FA65" s="369"/>
      <c r="FB65" s="369"/>
      <c r="FC65" s="369"/>
      <c r="FD65" s="369"/>
      <c r="FE65" s="369"/>
      <c r="FF65" s="369"/>
      <c r="FG65" s="369"/>
      <c r="FH65" s="369"/>
      <c r="FI65" s="369"/>
      <c r="FJ65" s="369"/>
      <c r="FK65" s="369"/>
      <c r="FL65" s="369"/>
      <c r="FM65" s="369"/>
      <c r="FN65" s="369"/>
      <c r="FO65" s="369"/>
      <c r="FP65" s="369"/>
      <c r="FQ65" s="369"/>
      <c r="FR65" s="369"/>
      <c r="FS65" s="369"/>
      <c r="FT65" s="369"/>
      <c r="FU65" s="369"/>
      <c r="FV65" s="369"/>
      <c r="FW65" s="369"/>
      <c r="FX65" s="369"/>
      <c r="FY65" s="369"/>
      <c r="FZ65" s="369"/>
      <c r="GA65" s="369"/>
      <c r="GB65" s="369"/>
      <c r="GC65" s="369"/>
      <c r="GD65" s="369"/>
      <c r="GE65" s="369"/>
      <c r="GF65" s="369"/>
      <c r="GG65" s="369"/>
      <c r="GH65" s="369"/>
      <c r="GI65" s="369"/>
      <c r="GJ65" s="369"/>
      <c r="GK65" s="369"/>
      <c r="GL65" s="369"/>
      <c r="GM65" s="369"/>
      <c r="GN65" s="369"/>
      <c r="GO65" s="369"/>
      <c r="GP65" s="369"/>
      <c r="GQ65" s="369"/>
      <c r="GR65" s="369"/>
      <c r="GS65" s="369"/>
      <c r="GT65" s="369"/>
      <c r="GU65" s="369"/>
      <c r="GV65" s="369"/>
      <c r="GW65" s="369"/>
      <c r="GX65" s="369"/>
      <c r="GY65" s="369"/>
      <c r="GZ65" s="369"/>
      <c r="HA65" s="369"/>
      <c r="HB65" s="369"/>
      <c r="HC65" s="369"/>
      <c r="HD65" s="369"/>
      <c r="HE65" s="369"/>
      <c r="HF65" s="369"/>
      <c r="HG65" s="369"/>
      <c r="HH65" s="369"/>
      <c r="HI65" s="369"/>
      <c r="HJ65" s="369"/>
      <c r="HK65" s="369"/>
      <c r="HL65" s="369"/>
      <c r="HM65" s="369"/>
      <c r="HN65" s="369"/>
      <c r="HO65" s="369"/>
      <c r="HP65" s="369"/>
      <c r="HQ65" s="369"/>
      <c r="HR65" s="369"/>
      <c r="HS65" s="369"/>
      <c r="HT65" s="369"/>
      <c r="HU65" s="369"/>
      <c r="HV65" s="369"/>
      <c r="HW65" s="369"/>
      <c r="HX65" s="369"/>
      <c r="HY65" s="369"/>
      <c r="HZ65" s="369"/>
      <c r="IA65" s="369"/>
      <c r="IB65" s="369"/>
      <c r="IC65" s="369"/>
    </row>
    <row r="66" spans="1:237" s="370" customFormat="1" ht="83.25" customHeight="1" x14ac:dyDescent="0.2">
      <c r="A66" s="354">
        <f t="shared" si="0"/>
        <v>57</v>
      </c>
      <c r="B66" s="470" t="s">
        <v>103</v>
      </c>
      <c r="C66" s="471">
        <v>31202</v>
      </c>
      <c r="D66" s="357" t="s">
        <v>210</v>
      </c>
      <c r="E66" s="485">
        <v>3120204</v>
      </c>
      <c r="F66" s="504" t="s">
        <v>229</v>
      </c>
      <c r="G66" s="363" t="s">
        <v>32</v>
      </c>
      <c r="H66" s="470" t="s">
        <v>28</v>
      </c>
      <c r="I66" s="339">
        <v>26000000</v>
      </c>
      <c r="J66" s="339"/>
      <c r="K66" s="505">
        <v>42592</v>
      </c>
      <c r="L66" s="505">
        <f>K66+45</f>
        <v>42637</v>
      </c>
      <c r="M66" s="505">
        <f>L66+5</f>
        <v>42642</v>
      </c>
      <c r="N66" s="489">
        <v>90</v>
      </c>
      <c r="O66" s="505">
        <f>M66+N66</f>
        <v>42732</v>
      </c>
      <c r="P66" s="506" t="s">
        <v>107</v>
      </c>
      <c r="Q66" s="470" t="s">
        <v>546</v>
      </c>
      <c r="R66" s="474" t="s">
        <v>108</v>
      </c>
      <c r="S66" s="423" t="s">
        <v>322</v>
      </c>
      <c r="T66" s="479"/>
      <c r="U66" s="480"/>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c r="BW66" s="369"/>
      <c r="BX66" s="369"/>
      <c r="BY66" s="369"/>
      <c r="BZ66" s="369"/>
      <c r="CA66" s="369"/>
      <c r="CB66" s="369"/>
      <c r="CC66" s="369"/>
      <c r="CD66" s="369"/>
      <c r="CE66" s="369"/>
      <c r="CF66" s="369"/>
      <c r="CG66" s="369"/>
      <c r="CH66" s="369"/>
      <c r="CI66" s="369"/>
      <c r="CJ66" s="369"/>
      <c r="CK66" s="369"/>
      <c r="CL66" s="369"/>
      <c r="CM66" s="369"/>
      <c r="CN66" s="369"/>
      <c r="CO66" s="369"/>
      <c r="CP66" s="369"/>
      <c r="CQ66" s="369"/>
      <c r="CR66" s="369"/>
      <c r="CS66" s="369"/>
      <c r="CT66" s="369"/>
      <c r="CU66" s="369"/>
      <c r="CV66" s="369"/>
      <c r="CW66" s="369"/>
      <c r="CX66" s="369"/>
      <c r="CY66" s="369"/>
      <c r="CZ66" s="369"/>
      <c r="DA66" s="369"/>
      <c r="DB66" s="369"/>
      <c r="DC66" s="369"/>
      <c r="DD66" s="369"/>
      <c r="DE66" s="369"/>
      <c r="DF66" s="369"/>
      <c r="DG66" s="369"/>
      <c r="DH66" s="369"/>
      <c r="DI66" s="369"/>
      <c r="DJ66" s="369"/>
      <c r="DK66" s="369"/>
      <c r="DL66" s="369"/>
      <c r="DM66" s="369"/>
      <c r="DN66" s="369"/>
      <c r="DO66" s="369"/>
      <c r="DP66" s="369"/>
      <c r="DQ66" s="369"/>
      <c r="DR66" s="369"/>
      <c r="DS66" s="369"/>
      <c r="DT66" s="369"/>
      <c r="DU66" s="369"/>
      <c r="DV66" s="369"/>
      <c r="DW66" s="369"/>
      <c r="DX66" s="369"/>
      <c r="DY66" s="369"/>
      <c r="DZ66" s="369"/>
      <c r="EA66" s="369"/>
      <c r="EB66" s="369"/>
      <c r="EC66" s="369"/>
      <c r="ED66" s="369"/>
      <c r="EE66" s="369"/>
      <c r="EF66" s="369"/>
      <c r="EG66" s="369"/>
      <c r="EH66" s="369"/>
      <c r="EI66" s="369"/>
      <c r="EJ66" s="369"/>
      <c r="EK66" s="369"/>
      <c r="EL66" s="369"/>
      <c r="EM66" s="369"/>
      <c r="EN66" s="369"/>
      <c r="EO66" s="369"/>
      <c r="EP66" s="369"/>
      <c r="EQ66" s="369"/>
      <c r="ER66" s="369"/>
      <c r="ES66" s="369"/>
      <c r="ET66" s="369"/>
      <c r="EU66" s="369"/>
      <c r="EV66" s="369"/>
      <c r="EW66" s="369"/>
      <c r="EX66" s="369"/>
      <c r="EY66" s="369"/>
      <c r="EZ66" s="369"/>
      <c r="FA66" s="369"/>
      <c r="FB66" s="369"/>
      <c r="FC66" s="369"/>
      <c r="FD66" s="369"/>
      <c r="FE66" s="369"/>
      <c r="FF66" s="369"/>
      <c r="FG66" s="369"/>
      <c r="FH66" s="369"/>
      <c r="FI66" s="369"/>
      <c r="FJ66" s="369"/>
      <c r="FK66" s="369"/>
      <c r="FL66" s="369"/>
      <c r="FM66" s="369"/>
      <c r="FN66" s="369"/>
      <c r="FO66" s="369"/>
      <c r="FP66" s="369"/>
      <c r="FQ66" s="369"/>
      <c r="FR66" s="369"/>
      <c r="FS66" s="369"/>
      <c r="FT66" s="369"/>
      <c r="FU66" s="369"/>
      <c r="FV66" s="369"/>
      <c r="FW66" s="369"/>
      <c r="FX66" s="369"/>
      <c r="FY66" s="369"/>
      <c r="FZ66" s="369"/>
      <c r="GA66" s="369"/>
      <c r="GB66" s="369"/>
      <c r="GC66" s="369"/>
      <c r="GD66" s="369"/>
      <c r="GE66" s="369"/>
      <c r="GF66" s="369"/>
      <c r="GG66" s="369"/>
      <c r="GH66" s="369"/>
      <c r="GI66" s="369"/>
      <c r="GJ66" s="369"/>
      <c r="GK66" s="369"/>
      <c r="GL66" s="369"/>
      <c r="GM66" s="369"/>
      <c r="GN66" s="369"/>
      <c r="GO66" s="369"/>
      <c r="GP66" s="369"/>
      <c r="GQ66" s="369"/>
      <c r="GR66" s="369"/>
      <c r="GS66" s="369"/>
      <c r="GT66" s="369"/>
      <c r="GU66" s="369"/>
      <c r="GV66" s="369"/>
      <c r="GW66" s="369"/>
      <c r="GX66" s="369"/>
      <c r="GY66" s="369"/>
      <c r="GZ66" s="369"/>
      <c r="HA66" s="369"/>
      <c r="HB66" s="369"/>
      <c r="HC66" s="369"/>
      <c r="HD66" s="369"/>
      <c r="HE66" s="369"/>
      <c r="HF66" s="369"/>
      <c r="HG66" s="369"/>
      <c r="HH66" s="369"/>
      <c r="HI66" s="369"/>
      <c r="HJ66" s="369"/>
      <c r="HK66" s="369"/>
      <c r="HL66" s="369"/>
      <c r="HM66" s="369"/>
      <c r="HN66" s="369"/>
      <c r="HO66" s="369"/>
      <c r="HP66" s="369"/>
      <c r="HQ66" s="369"/>
      <c r="HR66" s="369"/>
      <c r="HS66" s="369"/>
      <c r="HT66" s="369"/>
      <c r="HU66" s="369"/>
      <c r="HV66" s="369"/>
      <c r="HW66" s="369"/>
      <c r="HX66" s="369"/>
      <c r="HY66" s="369"/>
      <c r="HZ66" s="369"/>
      <c r="IA66" s="369"/>
      <c r="IB66" s="369"/>
      <c r="IC66" s="369"/>
    </row>
    <row r="67" spans="1:237" s="370" customFormat="1" ht="72.75" customHeight="1" x14ac:dyDescent="0.2">
      <c r="A67" s="354">
        <f t="shared" si="0"/>
        <v>58</v>
      </c>
      <c r="B67" s="470" t="s">
        <v>103</v>
      </c>
      <c r="C67" s="471">
        <v>31202</v>
      </c>
      <c r="D67" s="357" t="s">
        <v>210</v>
      </c>
      <c r="E67" s="485">
        <v>3120217</v>
      </c>
      <c r="F67" s="504" t="s">
        <v>109</v>
      </c>
      <c r="G67" s="360" t="s">
        <v>216</v>
      </c>
      <c r="H67" s="470" t="s">
        <v>63</v>
      </c>
      <c r="I67" s="339">
        <v>100000000</v>
      </c>
      <c r="J67" s="339"/>
      <c r="K67" s="361">
        <v>42481</v>
      </c>
      <c r="L67" s="361">
        <f>K67+45</f>
        <v>42526</v>
      </c>
      <c r="M67" s="361">
        <f>L67+5</f>
        <v>42531</v>
      </c>
      <c r="N67" s="399">
        <v>90</v>
      </c>
      <c r="O67" s="361">
        <f>M67+N67</f>
        <v>42621</v>
      </c>
      <c r="P67" s="363" t="s">
        <v>610</v>
      </c>
      <c r="Q67" s="316" t="s">
        <v>676</v>
      </c>
      <c r="R67" s="474" t="s">
        <v>110</v>
      </c>
      <c r="S67" s="423" t="s">
        <v>322</v>
      </c>
      <c r="T67" s="409" t="s">
        <v>675</v>
      </c>
      <c r="U67" s="366" t="s">
        <v>296</v>
      </c>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c r="BW67" s="369"/>
      <c r="BX67" s="369"/>
      <c r="BY67" s="369"/>
      <c r="BZ67" s="369"/>
      <c r="CA67" s="369"/>
      <c r="CB67" s="369"/>
      <c r="CC67" s="369"/>
      <c r="CD67" s="369"/>
      <c r="CE67" s="369"/>
      <c r="CF67" s="369"/>
      <c r="CG67" s="369"/>
      <c r="CH67" s="369"/>
      <c r="CI67" s="369"/>
      <c r="CJ67" s="369"/>
      <c r="CK67" s="369"/>
      <c r="CL67" s="369"/>
      <c r="CM67" s="369"/>
      <c r="CN67" s="369"/>
      <c r="CO67" s="369"/>
      <c r="CP67" s="369"/>
      <c r="CQ67" s="369"/>
      <c r="CR67" s="369"/>
      <c r="CS67" s="369"/>
      <c r="CT67" s="369"/>
      <c r="CU67" s="369"/>
      <c r="CV67" s="369"/>
      <c r="CW67" s="369"/>
      <c r="CX67" s="369"/>
      <c r="CY67" s="369"/>
      <c r="CZ67" s="369"/>
      <c r="DA67" s="369"/>
      <c r="DB67" s="369"/>
      <c r="DC67" s="369"/>
      <c r="DD67" s="369"/>
      <c r="DE67" s="369"/>
      <c r="DF67" s="369"/>
      <c r="DG67" s="369"/>
      <c r="DH67" s="369"/>
      <c r="DI67" s="369"/>
      <c r="DJ67" s="369"/>
      <c r="DK67" s="369"/>
      <c r="DL67" s="369"/>
      <c r="DM67" s="369"/>
      <c r="DN67" s="369"/>
      <c r="DO67" s="369"/>
      <c r="DP67" s="369"/>
      <c r="DQ67" s="369"/>
      <c r="DR67" s="369"/>
      <c r="DS67" s="369"/>
      <c r="DT67" s="369"/>
      <c r="DU67" s="369"/>
      <c r="DV67" s="369"/>
      <c r="DW67" s="369"/>
      <c r="DX67" s="369"/>
      <c r="DY67" s="369"/>
      <c r="DZ67" s="369"/>
      <c r="EA67" s="369"/>
      <c r="EB67" s="369"/>
      <c r="EC67" s="369"/>
      <c r="ED67" s="369"/>
      <c r="EE67" s="369"/>
      <c r="EF67" s="369"/>
      <c r="EG67" s="369"/>
      <c r="EH67" s="369"/>
      <c r="EI67" s="369"/>
      <c r="EJ67" s="369"/>
      <c r="EK67" s="369"/>
      <c r="EL67" s="369"/>
      <c r="EM67" s="369"/>
      <c r="EN67" s="369"/>
      <c r="EO67" s="369"/>
      <c r="EP67" s="369"/>
      <c r="EQ67" s="369"/>
      <c r="ER67" s="369"/>
      <c r="ES67" s="369"/>
      <c r="ET67" s="369"/>
      <c r="EU67" s="369"/>
      <c r="EV67" s="369"/>
      <c r="EW67" s="369"/>
      <c r="EX67" s="369"/>
      <c r="EY67" s="369"/>
      <c r="EZ67" s="369"/>
      <c r="FA67" s="369"/>
      <c r="FB67" s="369"/>
      <c r="FC67" s="369"/>
      <c r="FD67" s="369"/>
      <c r="FE67" s="369"/>
      <c r="FF67" s="369"/>
      <c r="FG67" s="369"/>
      <c r="FH67" s="369"/>
      <c r="FI67" s="369"/>
      <c r="FJ67" s="369"/>
      <c r="FK67" s="369"/>
      <c r="FL67" s="369"/>
      <c r="FM67" s="369"/>
      <c r="FN67" s="369"/>
      <c r="FO67" s="369"/>
      <c r="FP67" s="369"/>
      <c r="FQ67" s="369"/>
      <c r="FR67" s="369"/>
      <c r="FS67" s="369"/>
      <c r="FT67" s="369"/>
      <c r="FU67" s="369"/>
      <c r="FV67" s="369"/>
      <c r="FW67" s="369"/>
      <c r="FX67" s="369"/>
      <c r="FY67" s="369"/>
      <c r="FZ67" s="369"/>
      <c r="GA67" s="369"/>
      <c r="GB67" s="369"/>
      <c r="GC67" s="369"/>
      <c r="GD67" s="369"/>
      <c r="GE67" s="369"/>
      <c r="GF67" s="369"/>
      <c r="GG67" s="369"/>
      <c r="GH67" s="369"/>
      <c r="GI67" s="369"/>
      <c r="GJ67" s="369"/>
      <c r="GK67" s="369"/>
      <c r="GL67" s="369"/>
      <c r="GM67" s="369"/>
      <c r="GN67" s="369"/>
      <c r="GO67" s="369"/>
      <c r="GP67" s="369"/>
      <c r="GQ67" s="369"/>
      <c r="GR67" s="369"/>
      <c r="GS67" s="369"/>
      <c r="GT67" s="369"/>
      <c r="GU67" s="369"/>
      <c r="GV67" s="369"/>
      <c r="GW67" s="369"/>
      <c r="GX67" s="369"/>
      <c r="GY67" s="369"/>
      <c r="GZ67" s="369"/>
      <c r="HA67" s="369"/>
      <c r="HB67" s="369"/>
      <c r="HC67" s="369"/>
      <c r="HD67" s="369"/>
      <c r="HE67" s="369"/>
      <c r="HF67" s="369"/>
      <c r="HG67" s="369"/>
      <c r="HH67" s="369"/>
      <c r="HI67" s="369"/>
      <c r="HJ67" s="369"/>
      <c r="HK67" s="369"/>
      <c r="HL67" s="369"/>
      <c r="HM67" s="369"/>
      <c r="HN67" s="369"/>
      <c r="HO67" s="369"/>
      <c r="HP67" s="369"/>
      <c r="HQ67" s="369"/>
      <c r="HR67" s="369"/>
      <c r="HS67" s="369"/>
      <c r="HT67" s="369"/>
      <c r="HU67" s="369"/>
      <c r="HV67" s="369"/>
      <c r="HW67" s="369"/>
      <c r="HX67" s="369"/>
      <c r="HY67" s="369"/>
      <c r="HZ67" s="369"/>
      <c r="IA67" s="369"/>
      <c r="IB67" s="369"/>
      <c r="IC67" s="369"/>
    </row>
    <row r="68" spans="1:237" s="370" customFormat="1" ht="81.75" customHeight="1" x14ac:dyDescent="0.2">
      <c r="A68" s="354">
        <f t="shared" si="0"/>
        <v>59</v>
      </c>
      <c r="B68" s="470" t="s">
        <v>103</v>
      </c>
      <c r="C68" s="471">
        <v>31202</v>
      </c>
      <c r="D68" s="357" t="s">
        <v>210</v>
      </c>
      <c r="E68" s="485">
        <v>3120204</v>
      </c>
      <c r="F68" s="504" t="s">
        <v>229</v>
      </c>
      <c r="G68" s="363" t="s">
        <v>111</v>
      </c>
      <c r="H68" s="470" t="s">
        <v>63</v>
      </c>
      <c r="I68" s="339">
        <v>20800000</v>
      </c>
      <c r="J68" s="339"/>
      <c r="K68" s="505">
        <v>42592</v>
      </c>
      <c r="L68" s="505">
        <f>K68+45</f>
        <v>42637</v>
      </c>
      <c r="M68" s="505">
        <f>L68+5</f>
        <v>42642</v>
      </c>
      <c r="N68" s="489">
        <v>90</v>
      </c>
      <c r="O68" s="505">
        <f>M68+N68</f>
        <v>42732</v>
      </c>
      <c r="P68" s="404" t="s">
        <v>112</v>
      </c>
      <c r="Q68" s="470" t="s">
        <v>547</v>
      </c>
      <c r="R68" s="342" t="s">
        <v>113</v>
      </c>
      <c r="S68" s="423" t="s">
        <v>322</v>
      </c>
      <c r="T68" s="479"/>
      <c r="U68" s="480"/>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c r="BJ68" s="369"/>
      <c r="BK68" s="369"/>
      <c r="BL68" s="369"/>
      <c r="BM68" s="369"/>
      <c r="BN68" s="369"/>
      <c r="BO68" s="369"/>
      <c r="BP68" s="369"/>
      <c r="BQ68" s="369"/>
      <c r="BR68" s="369"/>
      <c r="BS68" s="369"/>
      <c r="BT68" s="369"/>
      <c r="BU68" s="369"/>
      <c r="BV68" s="369"/>
      <c r="BW68" s="369"/>
      <c r="BX68" s="369"/>
      <c r="BY68" s="369"/>
      <c r="BZ68" s="369"/>
      <c r="CA68" s="369"/>
      <c r="CB68" s="369"/>
      <c r="CC68" s="369"/>
      <c r="CD68" s="369"/>
      <c r="CE68" s="369"/>
      <c r="CF68" s="369"/>
      <c r="CG68" s="369"/>
      <c r="CH68" s="369"/>
      <c r="CI68" s="369"/>
      <c r="CJ68" s="369"/>
      <c r="CK68" s="369"/>
      <c r="CL68" s="369"/>
      <c r="CM68" s="369"/>
      <c r="CN68" s="369"/>
      <c r="CO68" s="369"/>
      <c r="CP68" s="369"/>
      <c r="CQ68" s="369"/>
      <c r="CR68" s="369"/>
      <c r="CS68" s="369"/>
      <c r="CT68" s="369"/>
      <c r="CU68" s="369"/>
      <c r="CV68" s="369"/>
      <c r="CW68" s="369"/>
      <c r="CX68" s="369"/>
      <c r="CY68" s="369"/>
      <c r="CZ68" s="369"/>
      <c r="DA68" s="369"/>
      <c r="DB68" s="369"/>
      <c r="DC68" s="369"/>
      <c r="DD68" s="369"/>
      <c r="DE68" s="369"/>
      <c r="DF68" s="369"/>
      <c r="DG68" s="369"/>
      <c r="DH68" s="369"/>
      <c r="DI68" s="369"/>
      <c r="DJ68" s="369"/>
      <c r="DK68" s="369"/>
      <c r="DL68" s="369"/>
      <c r="DM68" s="369"/>
      <c r="DN68" s="369"/>
      <c r="DO68" s="369"/>
      <c r="DP68" s="369"/>
      <c r="DQ68" s="369"/>
      <c r="DR68" s="369"/>
      <c r="DS68" s="369"/>
      <c r="DT68" s="369"/>
      <c r="DU68" s="369"/>
      <c r="DV68" s="369"/>
      <c r="DW68" s="369"/>
      <c r="DX68" s="369"/>
      <c r="DY68" s="369"/>
      <c r="DZ68" s="369"/>
      <c r="EA68" s="369"/>
      <c r="EB68" s="369"/>
      <c r="EC68" s="369"/>
      <c r="ED68" s="369"/>
      <c r="EE68" s="369"/>
      <c r="EF68" s="369"/>
      <c r="EG68" s="369"/>
      <c r="EH68" s="369"/>
      <c r="EI68" s="369"/>
      <c r="EJ68" s="369"/>
      <c r="EK68" s="369"/>
      <c r="EL68" s="369"/>
      <c r="EM68" s="369"/>
      <c r="EN68" s="369"/>
      <c r="EO68" s="369"/>
      <c r="EP68" s="369"/>
      <c r="EQ68" s="369"/>
      <c r="ER68" s="369"/>
      <c r="ES68" s="369"/>
      <c r="ET68" s="369"/>
      <c r="EU68" s="369"/>
      <c r="EV68" s="369"/>
      <c r="EW68" s="369"/>
      <c r="EX68" s="369"/>
      <c r="EY68" s="369"/>
      <c r="EZ68" s="369"/>
      <c r="FA68" s="369"/>
      <c r="FB68" s="369"/>
      <c r="FC68" s="369"/>
      <c r="FD68" s="369"/>
      <c r="FE68" s="369"/>
      <c r="FF68" s="369"/>
      <c r="FG68" s="369"/>
      <c r="FH68" s="369"/>
      <c r="FI68" s="369"/>
      <c r="FJ68" s="369"/>
      <c r="FK68" s="369"/>
      <c r="FL68" s="369"/>
      <c r="FM68" s="369"/>
      <c r="FN68" s="369"/>
      <c r="FO68" s="369"/>
      <c r="FP68" s="369"/>
      <c r="FQ68" s="369"/>
      <c r="FR68" s="369"/>
      <c r="FS68" s="369"/>
      <c r="FT68" s="369"/>
      <c r="FU68" s="369"/>
      <c r="FV68" s="369"/>
      <c r="FW68" s="369"/>
      <c r="FX68" s="369"/>
      <c r="FY68" s="369"/>
      <c r="FZ68" s="369"/>
      <c r="GA68" s="369"/>
      <c r="GB68" s="369"/>
      <c r="GC68" s="369"/>
      <c r="GD68" s="369"/>
      <c r="GE68" s="369"/>
      <c r="GF68" s="369"/>
      <c r="GG68" s="369"/>
      <c r="GH68" s="369"/>
      <c r="GI68" s="369"/>
      <c r="GJ68" s="369"/>
      <c r="GK68" s="369"/>
      <c r="GL68" s="369"/>
      <c r="GM68" s="369"/>
      <c r="GN68" s="369"/>
      <c r="GO68" s="369"/>
      <c r="GP68" s="369"/>
      <c r="GQ68" s="369"/>
      <c r="GR68" s="369"/>
      <c r="GS68" s="369"/>
      <c r="GT68" s="369"/>
      <c r="GU68" s="369"/>
      <c r="GV68" s="369"/>
      <c r="GW68" s="369"/>
      <c r="GX68" s="369"/>
      <c r="GY68" s="369"/>
      <c r="GZ68" s="369"/>
      <c r="HA68" s="369"/>
      <c r="HB68" s="369"/>
      <c r="HC68" s="369"/>
      <c r="HD68" s="369"/>
      <c r="HE68" s="369"/>
      <c r="HF68" s="369"/>
      <c r="HG68" s="369"/>
      <c r="HH68" s="369"/>
      <c r="HI68" s="369"/>
      <c r="HJ68" s="369"/>
      <c r="HK68" s="369"/>
      <c r="HL68" s="369"/>
      <c r="HM68" s="369"/>
      <c r="HN68" s="369"/>
      <c r="HO68" s="369"/>
      <c r="HP68" s="369"/>
      <c r="HQ68" s="369"/>
      <c r="HR68" s="369"/>
      <c r="HS68" s="369"/>
      <c r="HT68" s="369"/>
      <c r="HU68" s="369"/>
      <c r="HV68" s="369"/>
      <c r="HW68" s="369"/>
      <c r="HX68" s="369"/>
      <c r="HY68" s="369"/>
      <c r="HZ68" s="369"/>
      <c r="IA68" s="369"/>
      <c r="IB68" s="369"/>
      <c r="IC68" s="369"/>
    </row>
    <row r="69" spans="1:237" s="370" customFormat="1" ht="129.75" customHeight="1" x14ac:dyDescent="0.2">
      <c r="A69" s="354">
        <f t="shared" si="0"/>
        <v>60</v>
      </c>
      <c r="B69" s="470" t="s">
        <v>103</v>
      </c>
      <c r="C69" s="471">
        <v>31202</v>
      </c>
      <c r="D69" s="357" t="s">
        <v>210</v>
      </c>
      <c r="E69" s="507">
        <v>3120204</v>
      </c>
      <c r="F69" s="504" t="s">
        <v>229</v>
      </c>
      <c r="G69" s="363" t="s">
        <v>111</v>
      </c>
      <c r="H69" s="470" t="s">
        <v>63</v>
      </c>
      <c r="I69" s="338">
        <v>8608151</v>
      </c>
      <c r="J69" s="338">
        <v>8608151</v>
      </c>
      <c r="K69" s="361">
        <v>42367</v>
      </c>
      <c r="L69" s="508">
        <v>42416</v>
      </c>
      <c r="M69" s="402">
        <v>42431</v>
      </c>
      <c r="N69" s="354" t="s">
        <v>474</v>
      </c>
      <c r="O69" s="402">
        <v>42461</v>
      </c>
      <c r="P69" s="348" t="s">
        <v>475</v>
      </c>
      <c r="Q69" s="364" t="s">
        <v>473</v>
      </c>
      <c r="R69" s="474" t="s">
        <v>110</v>
      </c>
      <c r="S69" s="423" t="s">
        <v>322</v>
      </c>
      <c r="T69" s="348" t="s">
        <v>476</v>
      </c>
      <c r="U69" s="366" t="s">
        <v>303</v>
      </c>
      <c r="V69" s="509"/>
      <c r="W69" s="369"/>
      <c r="X69" s="401"/>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c r="BW69" s="369"/>
      <c r="BX69" s="369"/>
      <c r="BY69" s="369"/>
      <c r="BZ69" s="369"/>
      <c r="CA69" s="369"/>
      <c r="CB69" s="369"/>
      <c r="CC69" s="369"/>
      <c r="CD69" s="369"/>
      <c r="CE69" s="369"/>
      <c r="CF69" s="369"/>
      <c r="CG69" s="369"/>
      <c r="CH69" s="369"/>
      <c r="CI69" s="369"/>
      <c r="CJ69" s="369"/>
      <c r="CK69" s="369"/>
      <c r="CL69" s="369"/>
      <c r="CM69" s="369"/>
      <c r="CN69" s="369"/>
      <c r="CO69" s="369"/>
      <c r="CP69" s="369"/>
      <c r="CQ69" s="369"/>
      <c r="CR69" s="369"/>
      <c r="CS69" s="369"/>
      <c r="CT69" s="369"/>
      <c r="CU69" s="369"/>
      <c r="CV69" s="369"/>
      <c r="CW69" s="369"/>
      <c r="CX69" s="369"/>
      <c r="CY69" s="369"/>
      <c r="CZ69" s="369"/>
      <c r="DA69" s="369"/>
      <c r="DB69" s="369"/>
      <c r="DC69" s="369"/>
      <c r="DD69" s="369"/>
      <c r="DE69" s="369"/>
      <c r="DF69" s="369"/>
      <c r="DG69" s="369"/>
      <c r="DH69" s="369"/>
      <c r="DI69" s="369"/>
      <c r="DJ69" s="369"/>
      <c r="DK69" s="369"/>
      <c r="DL69" s="369"/>
      <c r="DM69" s="369"/>
      <c r="DN69" s="369"/>
      <c r="DO69" s="369"/>
      <c r="DP69" s="369"/>
      <c r="DQ69" s="369"/>
      <c r="DR69" s="369"/>
      <c r="DS69" s="369"/>
      <c r="DT69" s="369"/>
      <c r="DU69" s="369"/>
      <c r="DV69" s="369"/>
      <c r="DW69" s="369"/>
      <c r="DX69" s="369"/>
      <c r="DY69" s="369"/>
      <c r="DZ69" s="369"/>
      <c r="EA69" s="369"/>
      <c r="EB69" s="369"/>
      <c r="EC69" s="369"/>
      <c r="ED69" s="369"/>
      <c r="EE69" s="369"/>
      <c r="EF69" s="369"/>
      <c r="EG69" s="369"/>
      <c r="EH69" s="369"/>
      <c r="EI69" s="369"/>
      <c r="EJ69" s="369"/>
      <c r="EK69" s="369"/>
      <c r="EL69" s="369"/>
      <c r="EM69" s="369"/>
      <c r="EN69" s="369"/>
      <c r="EO69" s="369"/>
      <c r="EP69" s="369"/>
      <c r="EQ69" s="369"/>
      <c r="ER69" s="369"/>
      <c r="ES69" s="369"/>
      <c r="ET69" s="369"/>
      <c r="EU69" s="369"/>
      <c r="EV69" s="369"/>
      <c r="EW69" s="369"/>
      <c r="EX69" s="369"/>
      <c r="EY69" s="369"/>
      <c r="EZ69" s="369"/>
      <c r="FA69" s="369"/>
      <c r="FB69" s="369"/>
      <c r="FC69" s="369"/>
      <c r="FD69" s="369"/>
      <c r="FE69" s="369"/>
      <c r="FF69" s="369"/>
      <c r="FG69" s="369"/>
      <c r="FH69" s="369"/>
      <c r="FI69" s="369"/>
      <c r="FJ69" s="369"/>
      <c r="FK69" s="369"/>
      <c r="FL69" s="369"/>
      <c r="FM69" s="369"/>
      <c r="FN69" s="369"/>
      <c r="FO69" s="369"/>
      <c r="FP69" s="369"/>
      <c r="FQ69" s="369"/>
      <c r="FR69" s="369"/>
      <c r="FS69" s="369"/>
      <c r="FT69" s="369"/>
      <c r="FU69" s="369"/>
      <c r="FV69" s="369"/>
      <c r="FW69" s="369"/>
      <c r="FX69" s="369"/>
      <c r="FY69" s="369"/>
      <c r="FZ69" s="369"/>
      <c r="GA69" s="369"/>
      <c r="GB69" s="369"/>
      <c r="GC69" s="369"/>
      <c r="GD69" s="369"/>
      <c r="GE69" s="369"/>
      <c r="GF69" s="369"/>
      <c r="GG69" s="369"/>
      <c r="GH69" s="369"/>
      <c r="GI69" s="369"/>
      <c r="GJ69" s="369"/>
      <c r="GK69" s="369"/>
      <c r="GL69" s="369"/>
      <c r="GM69" s="369"/>
      <c r="GN69" s="369"/>
      <c r="GO69" s="369"/>
      <c r="GP69" s="369"/>
      <c r="GQ69" s="369"/>
      <c r="GR69" s="369"/>
      <c r="GS69" s="369"/>
      <c r="GT69" s="369"/>
      <c r="GU69" s="369"/>
      <c r="GV69" s="369"/>
      <c r="GW69" s="369"/>
      <c r="GX69" s="369"/>
      <c r="GY69" s="369"/>
      <c r="GZ69" s="369"/>
      <c r="HA69" s="369"/>
      <c r="HB69" s="369"/>
      <c r="HC69" s="369"/>
      <c r="HD69" s="369"/>
      <c r="HE69" s="369"/>
      <c r="HF69" s="369"/>
      <c r="HG69" s="369"/>
      <c r="HH69" s="369"/>
      <c r="HI69" s="369"/>
      <c r="HJ69" s="369"/>
      <c r="HK69" s="369"/>
      <c r="HL69" s="369"/>
      <c r="HM69" s="369"/>
      <c r="HN69" s="369"/>
      <c r="HO69" s="369"/>
      <c r="HP69" s="369"/>
      <c r="HQ69" s="369"/>
      <c r="HR69" s="369"/>
      <c r="HS69" s="369"/>
      <c r="HT69" s="369"/>
      <c r="HU69" s="369"/>
      <c r="HV69" s="369"/>
      <c r="HW69" s="369"/>
      <c r="HX69" s="369"/>
      <c r="HY69" s="369"/>
      <c r="HZ69" s="369"/>
      <c r="IA69" s="369"/>
      <c r="IB69" s="369"/>
      <c r="IC69" s="369"/>
    </row>
    <row r="70" spans="1:237" s="370" customFormat="1" ht="127.5" customHeight="1" x14ac:dyDescent="0.2">
      <c r="A70" s="354">
        <f t="shared" si="0"/>
        <v>61</v>
      </c>
      <c r="B70" s="470" t="s">
        <v>103</v>
      </c>
      <c r="C70" s="471">
        <v>31202</v>
      </c>
      <c r="D70" s="357" t="s">
        <v>210</v>
      </c>
      <c r="E70" s="485">
        <v>3120204</v>
      </c>
      <c r="F70" s="504" t="s">
        <v>229</v>
      </c>
      <c r="G70" s="363" t="s">
        <v>111</v>
      </c>
      <c r="H70" s="470" t="s">
        <v>63</v>
      </c>
      <c r="I70" s="339">
        <f>15600000-I69</f>
        <v>6991849</v>
      </c>
      <c r="J70" s="339"/>
      <c r="K70" s="361">
        <v>42367</v>
      </c>
      <c r="L70" s="361">
        <v>42429</v>
      </c>
      <c r="M70" s="361">
        <v>42420</v>
      </c>
      <c r="N70" s="399">
        <v>300</v>
      </c>
      <c r="O70" s="361">
        <v>42716</v>
      </c>
      <c r="P70" s="510" t="s">
        <v>114</v>
      </c>
      <c r="Q70" s="470" t="s">
        <v>795</v>
      </c>
      <c r="R70" s="474" t="s">
        <v>110</v>
      </c>
      <c r="S70" s="423" t="s">
        <v>322</v>
      </c>
      <c r="T70" s="368" t="s">
        <v>265</v>
      </c>
      <c r="U70" s="368" t="s">
        <v>296</v>
      </c>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c r="BW70" s="369"/>
      <c r="BX70" s="369"/>
      <c r="BY70" s="369"/>
      <c r="BZ70" s="369"/>
      <c r="CA70" s="369"/>
      <c r="CB70" s="369"/>
      <c r="CC70" s="369"/>
      <c r="CD70" s="369"/>
      <c r="CE70" s="369"/>
      <c r="CF70" s="369"/>
      <c r="CG70" s="369"/>
      <c r="CH70" s="369"/>
      <c r="CI70" s="369"/>
      <c r="CJ70" s="369"/>
      <c r="CK70" s="369"/>
      <c r="CL70" s="369"/>
      <c r="CM70" s="369"/>
      <c r="CN70" s="369"/>
      <c r="CO70" s="369"/>
      <c r="CP70" s="369"/>
      <c r="CQ70" s="369"/>
      <c r="CR70" s="369"/>
      <c r="CS70" s="369"/>
      <c r="CT70" s="369"/>
      <c r="CU70" s="369"/>
      <c r="CV70" s="369"/>
      <c r="CW70" s="369"/>
      <c r="CX70" s="369"/>
      <c r="CY70" s="369"/>
      <c r="CZ70" s="369"/>
      <c r="DA70" s="369"/>
      <c r="DB70" s="369"/>
      <c r="DC70" s="369"/>
      <c r="DD70" s="369"/>
      <c r="DE70" s="369"/>
      <c r="DF70" s="369"/>
      <c r="DG70" s="369"/>
      <c r="DH70" s="369"/>
      <c r="DI70" s="369"/>
      <c r="DJ70" s="369"/>
      <c r="DK70" s="369"/>
      <c r="DL70" s="369"/>
      <c r="DM70" s="369"/>
      <c r="DN70" s="369"/>
      <c r="DO70" s="369"/>
      <c r="DP70" s="369"/>
      <c r="DQ70" s="369"/>
      <c r="DR70" s="369"/>
      <c r="DS70" s="369"/>
      <c r="DT70" s="369"/>
      <c r="DU70" s="369"/>
      <c r="DV70" s="369"/>
      <c r="DW70" s="369"/>
      <c r="DX70" s="369"/>
      <c r="DY70" s="369"/>
      <c r="DZ70" s="369"/>
      <c r="EA70" s="369"/>
      <c r="EB70" s="369"/>
      <c r="EC70" s="369"/>
      <c r="ED70" s="369"/>
      <c r="EE70" s="369"/>
      <c r="EF70" s="369"/>
      <c r="EG70" s="369"/>
      <c r="EH70" s="369"/>
      <c r="EI70" s="369"/>
      <c r="EJ70" s="369"/>
      <c r="EK70" s="369"/>
      <c r="EL70" s="369"/>
      <c r="EM70" s="369"/>
      <c r="EN70" s="369"/>
      <c r="EO70" s="369"/>
      <c r="EP70" s="369"/>
      <c r="EQ70" s="369"/>
      <c r="ER70" s="369"/>
      <c r="ES70" s="369"/>
      <c r="ET70" s="369"/>
      <c r="EU70" s="369"/>
      <c r="EV70" s="369"/>
      <c r="EW70" s="369"/>
      <c r="EX70" s="369"/>
      <c r="EY70" s="369"/>
      <c r="EZ70" s="369"/>
      <c r="FA70" s="369"/>
      <c r="FB70" s="369"/>
      <c r="FC70" s="369"/>
      <c r="FD70" s="369"/>
      <c r="FE70" s="369"/>
      <c r="FF70" s="369"/>
      <c r="FG70" s="369"/>
      <c r="FH70" s="369"/>
      <c r="FI70" s="369"/>
      <c r="FJ70" s="369"/>
      <c r="FK70" s="369"/>
      <c r="FL70" s="369"/>
      <c r="FM70" s="369"/>
      <c r="FN70" s="369"/>
      <c r="FO70" s="369"/>
      <c r="FP70" s="369"/>
      <c r="FQ70" s="369"/>
      <c r="FR70" s="369"/>
      <c r="FS70" s="369"/>
      <c r="FT70" s="369"/>
      <c r="FU70" s="369"/>
      <c r="FV70" s="369"/>
      <c r="FW70" s="369"/>
      <c r="FX70" s="369"/>
      <c r="FY70" s="369"/>
      <c r="FZ70" s="369"/>
      <c r="GA70" s="369"/>
      <c r="GB70" s="369"/>
      <c r="GC70" s="369"/>
      <c r="GD70" s="369"/>
      <c r="GE70" s="369"/>
      <c r="GF70" s="369"/>
      <c r="GG70" s="369"/>
      <c r="GH70" s="369"/>
      <c r="GI70" s="369"/>
      <c r="GJ70" s="369"/>
      <c r="GK70" s="369"/>
      <c r="GL70" s="369"/>
      <c r="GM70" s="369"/>
      <c r="GN70" s="369"/>
      <c r="GO70" s="369"/>
      <c r="GP70" s="369"/>
      <c r="GQ70" s="369"/>
      <c r="GR70" s="369"/>
      <c r="GS70" s="369"/>
      <c r="GT70" s="369"/>
      <c r="GU70" s="369"/>
      <c r="GV70" s="369"/>
      <c r="GW70" s="369"/>
      <c r="GX70" s="369"/>
      <c r="GY70" s="369"/>
      <c r="GZ70" s="369"/>
      <c r="HA70" s="369"/>
      <c r="HB70" s="369"/>
      <c r="HC70" s="369"/>
      <c r="HD70" s="369"/>
      <c r="HE70" s="369"/>
      <c r="HF70" s="369"/>
      <c r="HG70" s="369"/>
      <c r="HH70" s="369"/>
      <c r="HI70" s="369"/>
      <c r="HJ70" s="369"/>
      <c r="HK70" s="369"/>
      <c r="HL70" s="369"/>
      <c r="HM70" s="369"/>
      <c r="HN70" s="369"/>
      <c r="HO70" s="369"/>
      <c r="HP70" s="369"/>
      <c r="HQ70" s="369"/>
      <c r="HR70" s="369"/>
      <c r="HS70" s="369"/>
      <c r="HT70" s="369"/>
      <c r="HU70" s="369"/>
      <c r="HV70" s="369"/>
      <c r="HW70" s="369"/>
      <c r="HX70" s="369"/>
      <c r="HY70" s="369"/>
      <c r="HZ70" s="369"/>
      <c r="IA70" s="369"/>
      <c r="IB70" s="369"/>
      <c r="IC70" s="369"/>
    </row>
    <row r="71" spans="1:237" s="370" customFormat="1" ht="127.5" customHeight="1" x14ac:dyDescent="0.2">
      <c r="A71" s="354">
        <f t="shared" si="0"/>
        <v>62</v>
      </c>
      <c r="B71" s="470" t="s">
        <v>103</v>
      </c>
      <c r="C71" s="471">
        <v>31202</v>
      </c>
      <c r="D71" s="357" t="s">
        <v>210</v>
      </c>
      <c r="E71" s="485">
        <v>3120204</v>
      </c>
      <c r="F71" s="504" t="s">
        <v>229</v>
      </c>
      <c r="G71" s="363" t="s">
        <v>111</v>
      </c>
      <c r="H71" s="470" t="s">
        <v>63</v>
      </c>
      <c r="I71" s="339">
        <v>8320000</v>
      </c>
      <c r="J71" s="339"/>
      <c r="K71" s="361">
        <v>42367</v>
      </c>
      <c r="L71" s="361">
        <v>42429</v>
      </c>
      <c r="M71" s="361">
        <v>42420</v>
      </c>
      <c r="N71" s="399">
        <v>300</v>
      </c>
      <c r="O71" s="361">
        <v>42716</v>
      </c>
      <c r="P71" s="510" t="s">
        <v>114</v>
      </c>
      <c r="Q71" s="470" t="s">
        <v>796</v>
      </c>
      <c r="R71" s="342" t="s">
        <v>115</v>
      </c>
      <c r="S71" s="423" t="s">
        <v>322</v>
      </c>
      <c r="T71" s="368" t="s">
        <v>265</v>
      </c>
      <c r="U71" s="368" t="s">
        <v>296</v>
      </c>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69"/>
      <c r="AV71" s="369"/>
      <c r="AW71" s="369"/>
      <c r="AX71" s="369"/>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c r="BW71" s="369"/>
      <c r="BX71" s="369"/>
      <c r="BY71" s="369"/>
      <c r="BZ71" s="369"/>
      <c r="CA71" s="369"/>
      <c r="CB71" s="369"/>
      <c r="CC71" s="369"/>
      <c r="CD71" s="369"/>
      <c r="CE71" s="369"/>
      <c r="CF71" s="369"/>
      <c r="CG71" s="369"/>
      <c r="CH71" s="369"/>
      <c r="CI71" s="369"/>
      <c r="CJ71" s="369"/>
      <c r="CK71" s="369"/>
      <c r="CL71" s="369"/>
      <c r="CM71" s="369"/>
      <c r="CN71" s="369"/>
      <c r="CO71" s="369"/>
      <c r="CP71" s="369"/>
      <c r="CQ71" s="369"/>
      <c r="CR71" s="369"/>
      <c r="CS71" s="369"/>
      <c r="CT71" s="369"/>
      <c r="CU71" s="369"/>
      <c r="CV71" s="369"/>
      <c r="CW71" s="369"/>
      <c r="CX71" s="369"/>
      <c r="CY71" s="369"/>
      <c r="CZ71" s="369"/>
      <c r="DA71" s="369"/>
      <c r="DB71" s="369"/>
      <c r="DC71" s="369"/>
      <c r="DD71" s="369"/>
      <c r="DE71" s="369"/>
      <c r="DF71" s="369"/>
      <c r="DG71" s="369"/>
      <c r="DH71" s="369"/>
      <c r="DI71" s="369"/>
      <c r="DJ71" s="369"/>
      <c r="DK71" s="369"/>
      <c r="DL71" s="369"/>
      <c r="DM71" s="369"/>
      <c r="DN71" s="369"/>
      <c r="DO71" s="369"/>
      <c r="DP71" s="369"/>
      <c r="DQ71" s="369"/>
      <c r="DR71" s="369"/>
      <c r="DS71" s="369"/>
      <c r="DT71" s="369"/>
      <c r="DU71" s="369"/>
      <c r="DV71" s="369"/>
      <c r="DW71" s="369"/>
      <c r="DX71" s="369"/>
      <c r="DY71" s="369"/>
      <c r="DZ71" s="369"/>
      <c r="EA71" s="369"/>
      <c r="EB71" s="369"/>
      <c r="EC71" s="369"/>
      <c r="ED71" s="369"/>
      <c r="EE71" s="369"/>
      <c r="EF71" s="369"/>
      <c r="EG71" s="369"/>
      <c r="EH71" s="369"/>
      <c r="EI71" s="369"/>
      <c r="EJ71" s="369"/>
      <c r="EK71" s="369"/>
      <c r="EL71" s="369"/>
      <c r="EM71" s="369"/>
      <c r="EN71" s="369"/>
      <c r="EO71" s="369"/>
      <c r="EP71" s="369"/>
      <c r="EQ71" s="369"/>
      <c r="ER71" s="369"/>
      <c r="ES71" s="369"/>
      <c r="ET71" s="369"/>
      <c r="EU71" s="369"/>
      <c r="EV71" s="369"/>
      <c r="EW71" s="369"/>
      <c r="EX71" s="369"/>
      <c r="EY71" s="369"/>
      <c r="EZ71" s="369"/>
      <c r="FA71" s="369"/>
      <c r="FB71" s="369"/>
      <c r="FC71" s="369"/>
      <c r="FD71" s="369"/>
      <c r="FE71" s="369"/>
      <c r="FF71" s="369"/>
      <c r="FG71" s="369"/>
      <c r="FH71" s="369"/>
      <c r="FI71" s="369"/>
      <c r="FJ71" s="369"/>
      <c r="FK71" s="369"/>
      <c r="FL71" s="369"/>
      <c r="FM71" s="369"/>
      <c r="FN71" s="369"/>
      <c r="FO71" s="369"/>
      <c r="FP71" s="369"/>
      <c r="FQ71" s="369"/>
      <c r="FR71" s="369"/>
      <c r="FS71" s="369"/>
      <c r="FT71" s="369"/>
      <c r="FU71" s="369"/>
      <c r="FV71" s="369"/>
      <c r="FW71" s="369"/>
      <c r="FX71" s="369"/>
      <c r="FY71" s="369"/>
      <c r="FZ71" s="369"/>
      <c r="GA71" s="369"/>
      <c r="GB71" s="369"/>
      <c r="GC71" s="369"/>
      <c r="GD71" s="369"/>
      <c r="GE71" s="369"/>
      <c r="GF71" s="369"/>
      <c r="GG71" s="369"/>
      <c r="GH71" s="369"/>
      <c r="GI71" s="369"/>
      <c r="GJ71" s="369"/>
      <c r="GK71" s="369"/>
      <c r="GL71" s="369"/>
      <c r="GM71" s="369"/>
      <c r="GN71" s="369"/>
      <c r="GO71" s="369"/>
      <c r="GP71" s="369"/>
      <c r="GQ71" s="369"/>
      <c r="GR71" s="369"/>
      <c r="GS71" s="369"/>
      <c r="GT71" s="369"/>
      <c r="GU71" s="369"/>
      <c r="GV71" s="369"/>
      <c r="GW71" s="369"/>
      <c r="GX71" s="369"/>
      <c r="GY71" s="369"/>
      <c r="GZ71" s="369"/>
      <c r="HA71" s="369"/>
      <c r="HB71" s="369"/>
      <c r="HC71" s="369"/>
      <c r="HD71" s="369"/>
      <c r="HE71" s="369"/>
      <c r="HF71" s="369"/>
      <c r="HG71" s="369"/>
      <c r="HH71" s="369"/>
      <c r="HI71" s="369"/>
      <c r="HJ71" s="369"/>
      <c r="HK71" s="369"/>
      <c r="HL71" s="369"/>
      <c r="HM71" s="369"/>
      <c r="HN71" s="369"/>
      <c r="HO71" s="369"/>
      <c r="HP71" s="369"/>
      <c r="HQ71" s="369"/>
      <c r="HR71" s="369"/>
      <c r="HS71" s="369"/>
      <c r="HT71" s="369"/>
      <c r="HU71" s="369"/>
      <c r="HV71" s="369"/>
      <c r="HW71" s="369"/>
      <c r="HX71" s="369"/>
      <c r="HY71" s="369"/>
      <c r="HZ71" s="369"/>
      <c r="IA71" s="369"/>
      <c r="IB71" s="369"/>
      <c r="IC71" s="369"/>
    </row>
    <row r="72" spans="1:237" s="370" customFormat="1" ht="127.5" customHeight="1" x14ac:dyDescent="0.2">
      <c r="A72" s="354">
        <f t="shared" si="0"/>
        <v>63</v>
      </c>
      <c r="B72" s="470" t="s">
        <v>103</v>
      </c>
      <c r="C72" s="471">
        <v>31202</v>
      </c>
      <c r="D72" s="357" t="s">
        <v>210</v>
      </c>
      <c r="E72" s="485">
        <v>3120204</v>
      </c>
      <c r="F72" s="504" t="s">
        <v>229</v>
      </c>
      <c r="G72" s="363" t="s">
        <v>111</v>
      </c>
      <c r="H72" s="470" t="s">
        <v>63</v>
      </c>
      <c r="I72" s="340">
        <v>1010000</v>
      </c>
      <c r="J72" s="340">
        <v>1010000</v>
      </c>
      <c r="K72" s="361">
        <v>42367</v>
      </c>
      <c r="L72" s="402">
        <v>42422</v>
      </c>
      <c r="M72" s="402">
        <v>42425</v>
      </c>
      <c r="N72" s="354">
        <v>365</v>
      </c>
      <c r="O72" s="402">
        <v>42790</v>
      </c>
      <c r="P72" s="511" t="s">
        <v>495</v>
      </c>
      <c r="Q72" s="473" t="s">
        <v>494</v>
      </c>
      <c r="R72" s="342" t="s">
        <v>115</v>
      </c>
      <c r="S72" s="423" t="s">
        <v>322</v>
      </c>
      <c r="T72" s="348" t="s">
        <v>496</v>
      </c>
      <c r="U72" s="366" t="s">
        <v>303</v>
      </c>
      <c r="V72" s="369"/>
      <c r="W72" s="369"/>
      <c r="X72" s="401"/>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c r="AV72" s="369"/>
      <c r="AW72" s="369"/>
      <c r="AX72" s="369"/>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c r="BW72" s="369"/>
      <c r="BX72" s="369"/>
      <c r="BY72" s="369"/>
      <c r="BZ72" s="369"/>
      <c r="CA72" s="369"/>
      <c r="CB72" s="369"/>
      <c r="CC72" s="369"/>
      <c r="CD72" s="369"/>
      <c r="CE72" s="369"/>
      <c r="CF72" s="369"/>
      <c r="CG72" s="369"/>
      <c r="CH72" s="369"/>
      <c r="CI72" s="369"/>
      <c r="CJ72" s="369"/>
      <c r="CK72" s="369"/>
      <c r="CL72" s="369"/>
      <c r="CM72" s="369"/>
      <c r="CN72" s="369"/>
      <c r="CO72" s="369"/>
      <c r="CP72" s="369"/>
      <c r="CQ72" s="369"/>
      <c r="CR72" s="369"/>
      <c r="CS72" s="369"/>
      <c r="CT72" s="369"/>
      <c r="CU72" s="369"/>
      <c r="CV72" s="369"/>
      <c r="CW72" s="369"/>
      <c r="CX72" s="369"/>
      <c r="CY72" s="369"/>
      <c r="CZ72" s="369"/>
      <c r="DA72" s="369"/>
      <c r="DB72" s="369"/>
      <c r="DC72" s="369"/>
      <c r="DD72" s="369"/>
      <c r="DE72" s="369"/>
      <c r="DF72" s="369"/>
      <c r="DG72" s="369"/>
      <c r="DH72" s="369"/>
      <c r="DI72" s="369"/>
      <c r="DJ72" s="369"/>
      <c r="DK72" s="369"/>
      <c r="DL72" s="369"/>
      <c r="DM72" s="369"/>
      <c r="DN72" s="369"/>
      <c r="DO72" s="369"/>
      <c r="DP72" s="369"/>
      <c r="DQ72" s="369"/>
      <c r="DR72" s="369"/>
      <c r="DS72" s="369"/>
      <c r="DT72" s="369"/>
      <c r="DU72" s="369"/>
      <c r="DV72" s="369"/>
      <c r="DW72" s="369"/>
      <c r="DX72" s="369"/>
      <c r="DY72" s="369"/>
      <c r="DZ72" s="369"/>
      <c r="EA72" s="369"/>
      <c r="EB72" s="369"/>
      <c r="EC72" s="369"/>
      <c r="ED72" s="369"/>
      <c r="EE72" s="369"/>
      <c r="EF72" s="369"/>
      <c r="EG72" s="369"/>
      <c r="EH72" s="369"/>
      <c r="EI72" s="369"/>
      <c r="EJ72" s="369"/>
      <c r="EK72" s="369"/>
      <c r="EL72" s="369"/>
      <c r="EM72" s="369"/>
      <c r="EN72" s="369"/>
      <c r="EO72" s="369"/>
      <c r="EP72" s="369"/>
      <c r="EQ72" s="369"/>
      <c r="ER72" s="369"/>
      <c r="ES72" s="369"/>
      <c r="ET72" s="369"/>
      <c r="EU72" s="369"/>
      <c r="EV72" s="369"/>
      <c r="EW72" s="369"/>
      <c r="EX72" s="369"/>
      <c r="EY72" s="369"/>
      <c r="EZ72" s="369"/>
      <c r="FA72" s="369"/>
      <c r="FB72" s="369"/>
      <c r="FC72" s="369"/>
      <c r="FD72" s="369"/>
      <c r="FE72" s="369"/>
      <c r="FF72" s="369"/>
      <c r="FG72" s="369"/>
      <c r="FH72" s="369"/>
      <c r="FI72" s="369"/>
      <c r="FJ72" s="369"/>
      <c r="FK72" s="369"/>
      <c r="FL72" s="369"/>
      <c r="FM72" s="369"/>
      <c r="FN72" s="369"/>
      <c r="FO72" s="369"/>
      <c r="FP72" s="369"/>
      <c r="FQ72" s="369"/>
      <c r="FR72" s="369"/>
      <c r="FS72" s="369"/>
      <c r="FT72" s="369"/>
      <c r="FU72" s="369"/>
      <c r="FV72" s="369"/>
      <c r="FW72" s="369"/>
      <c r="FX72" s="369"/>
      <c r="FY72" s="369"/>
      <c r="FZ72" s="369"/>
      <c r="GA72" s="369"/>
      <c r="GB72" s="369"/>
      <c r="GC72" s="369"/>
      <c r="GD72" s="369"/>
      <c r="GE72" s="369"/>
      <c r="GF72" s="369"/>
      <c r="GG72" s="369"/>
      <c r="GH72" s="369"/>
      <c r="GI72" s="369"/>
      <c r="GJ72" s="369"/>
      <c r="GK72" s="369"/>
      <c r="GL72" s="369"/>
      <c r="GM72" s="369"/>
      <c r="GN72" s="369"/>
      <c r="GO72" s="369"/>
      <c r="GP72" s="369"/>
      <c r="GQ72" s="369"/>
      <c r="GR72" s="369"/>
      <c r="GS72" s="369"/>
      <c r="GT72" s="369"/>
      <c r="GU72" s="369"/>
      <c r="GV72" s="369"/>
      <c r="GW72" s="369"/>
      <c r="GX72" s="369"/>
      <c r="GY72" s="369"/>
      <c r="GZ72" s="369"/>
      <c r="HA72" s="369"/>
      <c r="HB72" s="369"/>
      <c r="HC72" s="369"/>
      <c r="HD72" s="369"/>
      <c r="HE72" s="369"/>
      <c r="HF72" s="369"/>
      <c r="HG72" s="369"/>
      <c r="HH72" s="369"/>
      <c r="HI72" s="369"/>
      <c r="HJ72" s="369"/>
      <c r="HK72" s="369"/>
      <c r="HL72" s="369"/>
      <c r="HM72" s="369"/>
      <c r="HN72" s="369"/>
      <c r="HO72" s="369"/>
      <c r="HP72" s="369"/>
      <c r="HQ72" s="369"/>
      <c r="HR72" s="369"/>
      <c r="HS72" s="369"/>
      <c r="HT72" s="369"/>
      <c r="HU72" s="369"/>
      <c r="HV72" s="369"/>
      <c r="HW72" s="369"/>
      <c r="HX72" s="369"/>
      <c r="HY72" s="369"/>
      <c r="HZ72" s="369"/>
      <c r="IA72" s="369"/>
      <c r="IB72" s="369"/>
      <c r="IC72" s="369"/>
    </row>
    <row r="73" spans="1:237" s="370" customFormat="1" ht="152.25" customHeight="1" x14ac:dyDescent="0.2">
      <c r="A73" s="354">
        <f t="shared" ref="A73:A136" si="5">+A72+1</f>
        <v>64</v>
      </c>
      <c r="B73" s="470" t="s">
        <v>103</v>
      </c>
      <c r="C73" s="406">
        <v>33</v>
      </c>
      <c r="D73" s="365" t="s">
        <v>24</v>
      </c>
      <c r="E73" s="481" t="s">
        <v>25</v>
      </c>
      <c r="F73" s="512" t="s">
        <v>26</v>
      </c>
      <c r="G73" s="363" t="s">
        <v>27</v>
      </c>
      <c r="H73" s="470" t="s">
        <v>28</v>
      </c>
      <c r="I73" s="339">
        <v>150000000</v>
      </c>
      <c r="J73" s="339"/>
      <c r="K73" s="361">
        <v>42418</v>
      </c>
      <c r="L73" s="361">
        <v>42505</v>
      </c>
      <c r="M73" s="361">
        <v>42519</v>
      </c>
      <c r="N73" s="406">
        <v>365</v>
      </c>
      <c r="O73" s="361">
        <v>42883</v>
      </c>
      <c r="P73" s="404" t="s">
        <v>116</v>
      </c>
      <c r="Q73" s="348" t="s">
        <v>700</v>
      </c>
      <c r="R73" s="342" t="s">
        <v>117</v>
      </c>
      <c r="S73" s="423" t="s">
        <v>750</v>
      </c>
      <c r="T73" s="348" t="s">
        <v>611</v>
      </c>
      <c r="U73" s="368" t="s">
        <v>574</v>
      </c>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69"/>
      <c r="AS73" s="369"/>
      <c r="AT73" s="369"/>
      <c r="AU73" s="369"/>
      <c r="AV73" s="369"/>
      <c r="AW73" s="369"/>
      <c r="AX73" s="369"/>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c r="BW73" s="369"/>
      <c r="BX73" s="369"/>
      <c r="BY73" s="369"/>
      <c r="BZ73" s="369"/>
      <c r="CA73" s="369"/>
      <c r="CB73" s="369"/>
      <c r="CC73" s="369"/>
      <c r="CD73" s="369"/>
      <c r="CE73" s="369"/>
      <c r="CF73" s="369"/>
      <c r="CG73" s="369"/>
      <c r="CH73" s="369"/>
      <c r="CI73" s="369"/>
      <c r="CJ73" s="369"/>
      <c r="CK73" s="369"/>
      <c r="CL73" s="369"/>
      <c r="CM73" s="369"/>
      <c r="CN73" s="369"/>
      <c r="CO73" s="369"/>
      <c r="CP73" s="369"/>
      <c r="CQ73" s="369"/>
      <c r="CR73" s="369"/>
      <c r="CS73" s="369"/>
      <c r="CT73" s="369"/>
      <c r="CU73" s="369"/>
      <c r="CV73" s="369"/>
      <c r="CW73" s="369"/>
      <c r="CX73" s="369"/>
      <c r="CY73" s="369"/>
      <c r="CZ73" s="369"/>
      <c r="DA73" s="369"/>
      <c r="DB73" s="369"/>
      <c r="DC73" s="369"/>
      <c r="DD73" s="369"/>
      <c r="DE73" s="369"/>
      <c r="DF73" s="369"/>
      <c r="DG73" s="369"/>
      <c r="DH73" s="369"/>
      <c r="DI73" s="369"/>
      <c r="DJ73" s="369"/>
      <c r="DK73" s="369"/>
      <c r="DL73" s="369"/>
      <c r="DM73" s="369"/>
      <c r="DN73" s="369"/>
      <c r="DO73" s="369"/>
      <c r="DP73" s="369"/>
      <c r="DQ73" s="369"/>
      <c r="DR73" s="369"/>
      <c r="DS73" s="369"/>
      <c r="DT73" s="369"/>
      <c r="DU73" s="369"/>
      <c r="DV73" s="369"/>
      <c r="DW73" s="369"/>
      <c r="DX73" s="369"/>
      <c r="DY73" s="369"/>
      <c r="DZ73" s="369"/>
      <c r="EA73" s="369"/>
      <c r="EB73" s="369"/>
      <c r="EC73" s="369"/>
      <c r="ED73" s="369"/>
      <c r="EE73" s="369"/>
      <c r="EF73" s="369"/>
      <c r="EG73" s="369"/>
      <c r="EH73" s="369"/>
      <c r="EI73" s="369"/>
      <c r="EJ73" s="369"/>
      <c r="EK73" s="369"/>
      <c r="EL73" s="369"/>
      <c r="EM73" s="369"/>
      <c r="EN73" s="369"/>
      <c r="EO73" s="369"/>
      <c r="EP73" s="369"/>
      <c r="EQ73" s="369"/>
      <c r="ER73" s="369"/>
      <c r="ES73" s="369"/>
      <c r="ET73" s="369"/>
      <c r="EU73" s="369"/>
      <c r="EV73" s="369"/>
      <c r="EW73" s="369"/>
      <c r="EX73" s="369"/>
      <c r="EY73" s="369"/>
      <c r="EZ73" s="369"/>
      <c r="FA73" s="369"/>
      <c r="FB73" s="369"/>
      <c r="FC73" s="369"/>
      <c r="FD73" s="369"/>
      <c r="FE73" s="369"/>
      <c r="FF73" s="369"/>
      <c r="FG73" s="369"/>
      <c r="FH73" s="369"/>
      <c r="FI73" s="369"/>
      <c r="FJ73" s="369"/>
      <c r="FK73" s="369"/>
      <c r="FL73" s="369"/>
      <c r="FM73" s="369"/>
      <c r="FN73" s="369"/>
      <c r="FO73" s="369"/>
      <c r="FP73" s="369"/>
      <c r="FQ73" s="369"/>
      <c r="FR73" s="369"/>
      <c r="FS73" s="369"/>
      <c r="FT73" s="369"/>
      <c r="FU73" s="369"/>
      <c r="FV73" s="369"/>
      <c r="FW73" s="369"/>
      <c r="FX73" s="369"/>
      <c r="FY73" s="369"/>
      <c r="FZ73" s="369"/>
      <c r="GA73" s="369"/>
      <c r="GB73" s="369"/>
      <c r="GC73" s="369"/>
      <c r="GD73" s="369"/>
      <c r="GE73" s="369"/>
      <c r="GF73" s="369"/>
      <c r="GG73" s="369"/>
      <c r="GH73" s="369"/>
      <c r="GI73" s="369"/>
      <c r="GJ73" s="369"/>
      <c r="GK73" s="369"/>
      <c r="GL73" s="369"/>
      <c r="GM73" s="369"/>
      <c r="GN73" s="369"/>
      <c r="GO73" s="369"/>
      <c r="GP73" s="369"/>
      <c r="GQ73" s="369"/>
      <c r="GR73" s="369"/>
      <c r="GS73" s="369"/>
      <c r="GT73" s="369"/>
      <c r="GU73" s="369"/>
      <c r="GV73" s="369"/>
      <c r="GW73" s="369"/>
      <c r="GX73" s="369"/>
      <c r="GY73" s="369"/>
      <c r="GZ73" s="369"/>
      <c r="HA73" s="369"/>
      <c r="HB73" s="369"/>
      <c r="HC73" s="369"/>
      <c r="HD73" s="369"/>
      <c r="HE73" s="369"/>
      <c r="HF73" s="369"/>
      <c r="HG73" s="369"/>
      <c r="HH73" s="369"/>
      <c r="HI73" s="369"/>
      <c r="HJ73" s="369"/>
      <c r="HK73" s="369"/>
      <c r="HL73" s="369"/>
      <c r="HM73" s="369"/>
      <c r="HN73" s="369"/>
      <c r="HO73" s="369"/>
      <c r="HP73" s="369"/>
      <c r="HQ73" s="369"/>
      <c r="HR73" s="369"/>
      <c r="HS73" s="369"/>
      <c r="HT73" s="369"/>
      <c r="HU73" s="369"/>
      <c r="HV73" s="369"/>
      <c r="HW73" s="369"/>
      <c r="HX73" s="369"/>
      <c r="HY73" s="369"/>
      <c r="HZ73" s="369"/>
      <c r="IA73" s="369"/>
      <c r="IB73" s="369"/>
      <c r="IC73" s="369"/>
    </row>
    <row r="74" spans="1:237" s="370" customFormat="1" ht="183" customHeight="1" x14ac:dyDescent="0.2">
      <c r="A74" s="354">
        <f t="shared" si="5"/>
        <v>65</v>
      </c>
      <c r="B74" s="470" t="s">
        <v>103</v>
      </c>
      <c r="C74" s="406">
        <v>33</v>
      </c>
      <c r="D74" s="365" t="s">
        <v>24</v>
      </c>
      <c r="E74" s="481" t="s">
        <v>25</v>
      </c>
      <c r="F74" s="512" t="s">
        <v>26</v>
      </c>
      <c r="G74" s="363" t="s">
        <v>27</v>
      </c>
      <c r="H74" s="470" t="s">
        <v>28</v>
      </c>
      <c r="I74" s="339">
        <v>100000000</v>
      </c>
      <c r="J74" s="339"/>
      <c r="K74" s="361">
        <v>42566</v>
      </c>
      <c r="L74" s="361">
        <f>K74+90</f>
        <v>42656</v>
      </c>
      <c r="M74" s="361">
        <f>L74+5</f>
        <v>42661</v>
      </c>
      <c r="N74" s="406">
        <v>365</v>
      </c>
      <c r="O74" s="361">
        <f>+M74+N74</f>
        <v>43026</v>
      </c>
      <c r="P74" s="404" t="s">
        <v>771</v>
      </c>
      <c r="Q74" s="348" t="s">
        <v>701</v>
      </c>
      <c r="R74" s="342" t="s">
        <v>117</v>
      </c>
      <c r="S74" s="423" t="s">
        <v>750</v>
      </c>
      <c r="T74" s="348" t="s">
        <v>772</v>
      </c>
      <c r="U74" s="368" t="s">
        <v>773</v>
      </c>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c r="BW74" s="369"/>
      <c r="BX74" s="369"/>
      <c r="BY74" s="369"/>
      <c r="BZ74" s="369"/>
      <c r="CA74" s="369"/>
      <c r="CB74" s="369"/>
      <c r="CC74" s="369"/>
      <c r="CD74" s="369"/>
      <c r="CE74" s="369"/>
      <c r="CF74" s="369"/>
      <c r="CG74" s="369"/>
      <c r="CH74" s="369"/>
      <c r="CI74" s="369"/>
      <c r="CJ74" s="369"/>
      <c r="CK74" s="369"/>
      <c r="CL74" s="369"/>
      <c r="CM74" s="369"/>
      <c r="CN74" s="369"/>
      <c r="CO74" s="369"/>
      <c r="CP74" s="369"/>
      <c r="CQ74" s="369"/>
      <c r="CR74" s="369"/>
      <c r="CS74" s="369"/>
      <c r="CT74" s="369"/>
      <c r="CU74" s="369"/>
      <c r="CV74" s="369"/>
      <c r="CW74" s="369"/>
      <c r="CX74" s="369"/>
      <c r="CY74" s="369"/>
      <c r="CZ74" s="369"/>
      <c r="DA74" s="369"/>
      <c r="DB74" s="369"/>
      <c r="DC74" s="369"/>
      <c r="DD74" s="369"/>
      <c r="DE74" s="369"/>
      <c r="DF74" s="369"/>
      <c r="DG74" s="369"/>
      <c r="DH74" s="369"/>
      <c r="DI74" s="369"/>
      <c r="DJ74" s="369"/>
      <c r="DK74" s="369"/>
      <c r="DL74" s="369"/>
      <c r="DM74" s="369"/>
      <c r="DN74" s="369"/>
      <c r="DO74" s="369"/>
      <c r="DP74" s="369"/>
      <c r="DQ74" s="369"/>
      <c r="DR74" s="369"/>
      <c r="DS74" s="369"/>
      <c r="DT74" s="369"/>
      <c r="DU74" s="369"/>
      <c r="DV74" s="369"/>
      <c r="DW74" s="369"/>
      <c r="DX74" s="369"/>
      <c r="DY74" s="369"/>
      <c r="DZ74" s="369"/>
      <c r="EA74" s="369"/>
      <c r="EB74" s="369"/>
      <c r="EC74" s="369"/>
      <c r="ED74" s="369"/>
      <c r="EE74" s="369"/>
      <c r="EF74" s="369"/>
      <c r="EG74" s="369"/>
      <c r="EH74" s="369"/>
      <c r="EI74" s="369"/>
      <c r="EJ74" s="369"/>
      <c r="EK74" s="369"/>
      <c r="EL74" s="369"/>
      <c r="EM74" s="369"/>
      <c r="EN74" s="369"/>
      <c r="EO74" s="369"/>
      <c r="EP74" s="369"/>
      <c r="EQ74" s="369"/>
      <c r="ER74" s="369"/>
      <c r="ES74" s="369"/>
      <c r="ET74" s="369"/>
      <c r="EU74" s="369"/>
      <c r="EV74" s="369"/>
      <c r="EW74" s="369"/>
      <c r="EX74" s="369"/>
      <c r="EY74" s="369"/>
      <c r="EZ74" s="369"/>
      <c r="FA74" s="369"/>
      <c r="FB74" s="369"/>
      <c r="FC74" s="369"/>
      <c r="FD74" s="369"/>
      <c r="FE74" s="369"/>
      <c r="FF74" s="369"/>
      <c r="FG74" s="369"/>
      <c r="FH74" s="369"/>
      <c r="FI74" s="369"/>
      <c r="FJ74" s="369"/>
      <c r="FK74" s="369"/>
      <c r="FL74" s="369"/>
      <c r="FM74" s="369"/>
      <c r="FN74" s="369"/>
      <c r="FO74" s="369"/>
      <c r="FP74" s="369"/>
      <c r="FQ74" s="369"/>
      <c r="FR74" s="369"/>
      <c r="FS74" s="369"/>
      <c r="FT74" s="369"/>
      <c r="FU74" s="369"/>
      <c r="FV74" s="369"/>
      <c r="FW74" s="369"/>
      <c r="FX74" s="369"/>
      <c r="FY74" s="369"/>
      <c r="FZ74" s="369"/>
      <c r="GA74" s="369"/>
      <c r="GB74" s="369"/>
      <c r="GC74" s="369"/>
      <c r="GD74" s="369"/>
      <c r="GE74" s="369"/>
      <c r="GF74" s="369"/>
      <c r="GG74" s="369"/>
      <c r="GH74" s="369"/>
      <c r="GI74" s="369"/>
      <c r="GJ74" s="369"/>
      <c r="GK74" s="369"/>
      <c r="GL74" s="369"/>
      <c r="GM74" s="369"/>
      <c r="GN74" s="369"/>
      <c r="GO74" s="369"/>
      <c r="GP74" s="369"/>
      <c r="GQ74" s="369"/>
      <c r="GR74" s="369"/>
      <c r="GS74" s="369"/>
      <c r="GT74" s="369"/>
      <c r="GU74" s="369"/>
      <c r="GV74" s="369"/>
      <c r="GW74" s="369"/>
      <c r="GX74" s="369"/>
      <c r="GY74" s="369"/>
      <c r="GZ74" s="369"/>
      <c r="HA74" s="369"/>
      <c r="HB74" s="369"/>
      <c r="HC74" s="369"/>
      <c r="HD74" s="369"/>
      <c r="HE74" s="369"/>
      <c r="HF74" s="369"/>
      <c r="HG74" s="369"/>
      <c r="HH74" s="369"/>
      <c r="HI74" s="369"/>
      <c r="HJ74" s="369"/>
      <c r="HK74" s="369"/>
      <c r="HL74" s="369"/>
      <c r="HM74" s="369"/>
      <c r="HN74" s="369"/>
      <c r="HO74" s="369"/>
      <c r="HP74" s="369"/>
      <c r="HQ74" s="369"/>
      <c r="HR74" s="369"/>
      <c r="HS74" s="369"/>
      <c r="HT74" s="369"/>
      <c r="HU74" s="369"/>
      <c r="HV74" s="369"/>
      <c r="HW74" s="369"/>
      <c r="HX74" s="369"/>
      <c r="HY74" s="369"/>
      <c r="HZ74" s="369"/>
      <c r="IA74" s="369"/>
      <c r="IB74" s="369"/>
      <c r="IC74" s="369"/>
    </row>
    <row r="75" spans="1:237" s="370" customFormat="1" ht="114.75" customHeight="1" x14ac:dyDescent="0.2">
      <c r="A75" s="354">
        <f t="shared" si="5"/>
        <v>66</v>
      </c>
      <c r="B75" s="355" t="s">
        <v>136</v>
      </c>
      <c r="C75" s="356" t="s">
        <v>118</v>
      </c>
      <c r="D75" s="460" t="s">
        <v>119</v>
      </c>
      <c r="E75" s="461">
        <v>3120102</v>
      </c>
      <c r="F75" s="462" t="s">
        <v>120</v>
      </c>
      <c r="G75" s="360" t="s">
        <v>27</v>
      </c>
      <c r="H75" s="316" t="s">
        <v>19</v>
      </c>
      <c r="I75" s="338">
        <f>190000000-100000000</f>
        <v>90000000</v>
      </c>
      <c r="J75" s="338"/>
      <c r="K75" s="361">
        <v>42506</v>
      </c>
      <c r="L75" s="347">
        <v>42523</v>
      </c>
      <c r="M75" s="347">
        <v>42536</v>
      </c>
      <c r="N75" s="362">
        <v>150</v>
      </c>
      <c r="O75" s="347">
        <v>42686</v>
      </c>
      <c r="P75" s="404" t="s">
        <v>245</v>
      </c>
      <c r="Q75" s="364" t="s">
        <v>121</v>
      </c>
      <c r="R75" s="365" t="s">
        <v>122</v>
      </c>
      <c r="S75" s="366" t="s">
        <v>315</v>
      </c>
      <c r="T75" s="480"/>
      <c r="U75" s="480"/>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S75" s="369"/>
      <c r="AT75" s="369"/>
      <c r="AU75" s="369"/>
      <c r="AV75" s="369"/>
      <c r="AW75" s="369"/>
      <c r="AX75" s="369"/>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c r="BW75" s="369"/>
      <c r="BX75" s="369"/>
      <c r="BY75" s="369"/>
      <c r="BZ75" s="369"/>
      <c r="CA75" s="369"/>
      <c r="CB75" s="369"/>
      <c r="CC75" s="369"/>
      <c r="CD75" s="369"/>
      <c r="CE75" s="369"/>
      <c r="CF75" s="369"/>
      <c r="CG75" s="369"/>
      <c r="CH75" s="369"/>
      <c r="CI75" s="369"/>
      <c r="CJ75" s="369"/>
      <c r="CK75" s="369"/>
      <c r="CL75" s="369"/>
      <c r="CM75" s="369"/>
      <c r="CN75" s="369"/>
      <c r="CO75" s="369"/>
      <c r="CP75" s="369"/>
      <c r="CQ75" s="369"/>
      <c r="CR75" s="369"/>
      <c r="CS75" s="369"/>
      <c r="CT75" s="369"/>
      <c r="CU75" s="369"/>
      <c r="CV75" s="369"/>
      <c r="CW75" s="369"/>
      <c r="CX75" s="369"/>
      <c r="CY75" s="369"/>
      <c r="CZ75" s="369"/>
      <c r="DA75" s="369"/>
      <c r="DB75" s="369"/>
      <c r="DC75" s="369"/>
      <c r="DD75" s="369"/>
      <c r="DE75" s="369"/>
      <c r="DF75" s="369"/>
      <c r="DG75" s="369"/>
      <c r="DH75" s="369"/>
      <c r="DI75" s="369"/>
      <c r="DJ75" s="369"/>
      <c r="DK75" s="369"/>
      <c r="DL75" s="369"/>
      <c r="DM75" s="369"/>
      <c r="DN75" s="369"/>
      <c r="DO75" s="369"/>
      <c r="DP75" s="369"/>
      <c r="DQ75" s="369"/>
      <c r="DR75" s="369"/>
      <c r="DS75" s="369"/>
      <c r="DT75" s="369"/>
      <c r="DU75" s="369"/>
      <c r="DV75" s="369"/>
      <c r="DW75" s="369"/>
      <c r="DX75" s="369"/>
      <c r="DY75" s="369"/>
      <c r="DZ75" s="369"/>
      <c r="EA75" s="369"/>
      <c r="EB75" s="369"/>
      <c r="EC75" s="369"/>
      <c r="ED75" s="369"/>
      <c r="EE75" s="369"/>
      <c r="EF75" s="369"/>
      <c r="EG75" s="369"/>
      <c r="EH75" s="369"/>
      <c r="EI75" s="369"/>
      <c r="EJ75" s="369"/>
      <c r="EK75" s="369"/>
      <c r="EL75" s="369"/>
      <c r="EM75" s="369"/>
      <c r="EN75" s="369"/>
      <c r="EO75" s="369"/>
      <c r="EP75" s="369"/>
      <c r="EQ75" s="369"/>
      <c r="ER75" s="369"/>
      <c r="ES75" s="369"/>
      <c r="ET75" s="369"/>
      <c r="EU75" s="369"/>
      <c r="EV75" s="369"/>
      <c r="EW75" s="369"/>
      <c r="EX75" s="369"/>
      <c r="EY75" s="369"/>
      <c r="EZ75" s="369"/>
      <c r="FA75" s="369"/>
      <c r="FB75" s="369"/>
      <c r="FC75" s="369"/>
      <c r="FD75" s="369"/>
      <c r="FE75" s="369"/>
      <c r="FF75" s="369"/>
      <c r="FG75" s="369"/>
      <c r="FH75" s="369"/>
      <c r="FI75" s="369"/>
      <c r="FJ75" s="369"/>
      <c r="FK75" s="369"/>
      <c r="FL75" s="369"/>
      <c r="FM75" s="369"/>
      <c r="FN75" s="369"/>
      <c r="FO75" s="369"/>
      <c r="FP75" s="369"/>
      <c r="FQ75" s="369"/>
      <c r="FR75" s="369"/>
      <c r="FS75" s="369"/>
      <c r="FT75" s="369"/>
      <c r="FU75" s="369"/>
      <c r="FV75" s="369"/>
      <c r="FW75" s="369"/>
      <c r="FX75" s="369"/>
      <c r="FY75" s="369"/>
      <c r="FZ75" s="369"/>
      <c r="GA75" s="369"/>
      <c r="GB75" s="369"/>
      <c r="GC75" s="369"/>
      <c r="GD75" s="369"/>
      <c r="GE75" s="369"/>
      <c r="GF75" s="369"/>
      <c r="GG75" s="369"/>
      <c r="GH75" s="369"/>
      <c r="GI75" s="369"/>
      <c r="GJ75" s="369"/>
      <c r="GK75" s="369"/>
      <c r="GL75" s="369"/>
      <c r="GM75" s="369"/>
      <c r="GN75" s="369"/>
      <c r="GO75" s="369"/>
      <c r="GP75" s="369"/>
      <c r="GQ75" s="369"/>
      <c r="GR75" s="369"/>
      <c r="GS75" s="369"/>
      <c r="GT75" s="369"/>
      <c r="GU75" s="369"/>
      <c r="GV75" s="369"/>
      <c r="GW75" s="369"/>
      <c r="GX75" s="369"/>
      <c r="GY75" s="369"/>
      <c r="GZ75" s="369"/>
      <c r="HA75" s="369"/>
      <c r="HB75" s="369"/>
      <c r="HC75" s="369"/>
      <c r="HD75" s="369"/>
      <c r="HE75" s="369"/>
      <c r="HF75" s="369"/>
      <c r="HG75" s="369"/>
      <c r="HH75" s="369"/>
      <c r="HI75" s="369"/>
      <c r="HJ75" s="369"/>
      <c r="HK75" s="369"/>
      <c r="HL75" s="369"/>
      <c r="HM75" s="369"/>
      <c r="HN75" s="369"/>
      <c r="HO75" s="369"/>
      <c r="HP75" s="369"/>
      <c r="HQ75" s="369"/>
      <c r="HR75" s="369"/>
      <c r="HS75" s="369"/>
      <c r="HT75" s="369"/>
      <c r="HU75" s="369"/>
      <c r="HV75" s="369"/>
      <c r="HW75" s="369"/>
      <c r="HX75" s="369"/>
      <c r="HY75" s="369"/>
      <c r="HZ75" s="369"/>
      <c r="IA75" s="369"/>
      <c r="IB75" s="369"/>
      <c r="IC75" s="369"/>
    </row>
    <row r="76" spans="1:237" s="370" customFormat="1" ht="86.25" customHeight="1" x14ac:dyDescent="0.2">
      <c r="A76" s="354">
        <f t="shared" si="5"/>
        <v>67</v>
      </c>
      <c r="B76" s="355" t="s">
        <v>136</v>
      </c>
      <c r="C76" s="356" t="s">
        <v>118</v>
      </c>
      <c r="D76" s="460" t="s">
        <v>119</v>
      </c>
      <c r="E76" s="485">
        <v>3120104</v>
      </c>
      <c r="F76" s="462" t="s">
        <v>123</v>
      </c>
      <c r="G76" s="360" t="s">
        <v>27</v>
      </c>
      <c r="H76" s="316" t="s">
        <v>19</v>
      </c>
      <c r="I76" s="338">
        <v>230000000</v>
      </c>
      <c r="J76" s="338"/>
      <c r="K76" s="361">
        <v>42517</v>
      </c>
      <c r="L76" s="347">
        <f>K76+90</f>
        <v>42607</v>
      </c>
      <c r="M76" s="347">
        <f>L76+5</f>
        <v>42612</v>
      </c>
      <c r="N76" s="362">
        <v>180</v>
      </c>
      <c r="O76" s="347">
        <f>M76+N76</f>
        <v>42792</v>
      </c>
      <c r="P76" s="476" t="s">
        <v>246</v>
      </c>
      <c r="Q76" s="364" t="s">
        <v>124</v>
      </c>
      <c r="R76" s="365" t="s">
        <v>125</v>
      </c>
      <c r="S76" s="366" t="s">
        <v>315</v>
      </c>
      <c r="T76" s="480"/>
      <c r="U76" s="480"/>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c r="BW76" s="369"/>
      <c r="BX76" s="369"/>
      <c r="BY76" s="369"/>
      <c r="BZ76" s="369"/>
      <c r="CA76" s="369"/>
      <c r="CB76" s="369"/>
      <c r="CC76" s="369"/>
      <c r="CD76" s="369"/>
      <c r="CE76" s="369"/>
      <c r="CF76" s="369"/>
      <c r="CG76" s="369"/>
      <c r="CH76" s="369"/>
      <c r="CI76" s="369"/>
      <c r="CJ76" s="369"/>
      <c r="CK76" s="369"/>
      <c r="CL76" s="369"/>
      <c r="CM76" s="369"/>
      <c r="CN76" s="369"/>
      <c r="CO76" s="369"/>
      <c r="CP76" s="369"/>
      <c r="CQ76" s="369"/>
      <c r="CR76" s="369"/>
      <c r="CS76" s="369"/>
      <c r="CT76" s="369"/>
      <c r="CU76" s="369"/>
      <c r="CV76" s="369"/>
      <c r="CW76" s="369"/>
      <c r="CX76" s="369"/>
      <c r="CY76" s="369"/>
      <c r="CZ76" s="369"/>
      <c r="DA76" s="369"/>
      <c r="DB76" s="369"/>
      <c r="DC76" s="369"/>
      <c r="DD76" s="369"/>
      <c r="DE76" s="369"/>
      <c r="DF76" s="369"/>
      <c r="DG76" s="369"/>
      <c r="DH76" s="369"/>
      <c r="DI76" s="369"/>
      <c r="DJ76" s="369"/>
      <c r="DK76" s="369"/>
      <c r="DL76" s="369"/>
      <c r="DM76" s="369"/>
      <c r="DN76" s="369"/>
      <c r="DO76" s="369"/>
      <c r="DP76" s="369"/>
      <c r="DQ76" s="369"/>
      <c r="DR76" s="369"/>
      <c r="DS76" s="369"/>
      <c r="DT76" s="369"/>
      <c r="DU76" s="369"/>
      <c r="DV76" s="369"/>
      <c r="DW76" s="369"/>
      <c r="DX76" s="369"/>
      <c r="DY76" s="369"/>
      <c r="DZ76" s="369"/>
      <c r="EA76" s="369"/>
      <c r="EB76" s="369"/>
      <c r="EC76" s="369"/>
      <c r="ED76" s="369"/>
      <c r="EE76" s="369"/>
      <c r="EF76" s="369"/>
      <c r="EG76" s="369"/>
      <c r="EH76" s="369"/>
      <c r="EI76" s="369"/>
      <c r="EJ76" s="369"/>
      <c r="EK76" s="369"/>
      <c r="EL76" s="369"/>
      <c r="EM76" s="369"/>
      <c r="EN76" s="369"/>
      <c r="EO76" s="369"/>
      <c r="EP76" s="369"/>
      <c r="EQ76" s="369"/>
      <c r="ER76" s="369"/>
      <c r="ES76" s="369"/>
      <c r="ET76" s="369"/>
      <c r="EU76" s="369"/>
      <c r="EV76" s="369"/>
      <c r="EW76" s="369"/>
      <c r="EX76" s="369"/>
      <c r="EY76" s="369"/>
      <c r="EZ76" s="369"/>
      <c r="FA76" s="369"/>
      <c r="FB76" s="369"/>
      <c r="FC76" s="369"/>
      <c r="FD76" s="369"/>
      <c r="FE76" s="369"/>
      <c r="FF76" s="369"/>
      <c r="FG76" s="369"/>
      <c r="FH76" s="369"/>
      <c r="FI76" s="369"/>
      <c r="FJ76" s="369"/>
      <c r="FK76" s="369"/>
      <c r="FL76" s="369"/>
      <c r="FM76" s="369"/>
      <c r="FN76" s="369"/>
      <c r="FO76" s="369"/>
      <c r="FP76" s="369"/>
      <c r="FQ76" s="369"/>
      <c r="FR76" s="369"/>
      <c r="FS76" s="369"/>
      <c r="FT76" s="369"/>
      <c r="FU76" s="369"/>
      <c r="FV76" s="369"/>
      <c r="FW76" s="369"/>
      <c r="FX76" s="369"/>
      <c r="FY76" s="369"/>
      <c r="FZ76" s="369"/>
      <c r="GA76" s="369"/>
      <c r="GB76" s="369"/>
      <c r="GC76" s="369"/>
      <c r="GD76" s="369"/>
      <c r="GE76" s="369"/>
      <c r="GF76" s="369"/>
      <c r="GG76" s="369"/>
      <c r="GH76" s="369"/>
      <c r="GI76" s="369"/>
      <c r="GJ76" s="369"/>
      <c r="GK76" s="369"/>
      <c r="GL76" s="369"/>
      <c r="GM76" s="369"/>
      <c r="GN76" s="369"/>
      <c r="GO76" s="369"/>
      <c r="GP76" s="369"/>
      <c r="GQ76" s="369"/>
      <c r="GR76" s="369"/>
      <c r="GS76" s="369"/>
      <c r="GT76" s="369"/>
      <c r="GU76" s="369"/>
      <c r="GV76" s="369"/>
      <c r="GW76" s="369"/>
      <c r="GX76" s="369"/>
      <c r="GY76" s="369"/>
      <c r="GZ76" s="369"/>
      <c r="HA76" s="369"/>
      <c r="HB76" s="369"/>
      <c r="HC76" s="369"/>
      <c r="HD76" s="369"/>
      <c r="HE76" s="369"/>
      <c r="HF76" s="369"/>
      <c r="HG76" s="369"/>
      <c r="HH76" s="369"/>
      <c r="HI76" s="369"/>
      <c r="HJ76" s="369"/>
      <c r="HK76" s="369"/>
      <c r="HL76" s="369"/>
      <c r="HM76" s="369"/>
      <c r="HN76" s="369"/>
      <c r="HO76" s="369"/>
      <c r="HP76" s="369"/>
      <c r="HQ76" s="369"/>
      <c r="HR76" s="369"/>
      <c r="HS76" s="369"/>
      <c r="HT76" s="369"/>
      <c r="HU76" s="369"/>
      <c r="HV76" s="369"/>
      <c r="HW76" s="369"/>
      <c r="HX76" s="369"/>
      <c r="HY76" s="369"/>
      <c r="HZ76" s="369"/>
      <c r="IA76" s="369"/>
      <c r="IB76" s="369"/>
      <c r="IC76" s="369"/>
    </row>
    <row r="77" spans="1:237" s="370" customFormat="1" ht="78" customHeight="1" x14ac:dyDescent="0.2">
      <c r="A77" s="354">
        <f t="shared" si="5"/>
        <v>68</v>
      </c>
      <c r="B77" s="355" t="s">
        <v>136</v>
      </c>
      <c r="C77" s="356" t="s">
        <v>118</v>
      </c>
      <c r="D77" s="357" t="s">
        <v>210</v>
      </c>
      <c r="E77" s="356">
        <v>312020501</v>
      </c>
      <c r="F77" s="359" t="s">
        <v>84</v>
      </c>
      <c r="G77" s="360" t="s">
        <v>27</v>
      </c>
      <c r="H77" s="316" t="s">
        <v>28</v>
      </c>
      <c r="I77" s="338">
        <v>50000000</v>
      </c>
      <c r="J77" s="338"/>
      <c r="K77" s="361">
        <v>42531</v>
      </c>
      <c r="L77" s="347">
        <f>K77+60</f>
        <v>42591</v>
      </c>
      <c r="M77" s="347">
        <f>L77+5</f>
        <v>42596</v>
      </c>
      <c r="N77" s="362">
        <v>120</v>
      </c>
      <c r="O77" s="347">
        <f>M77+N77</f>
        <v>42716</v>
      </c>
      <c r="P77" s="513" t="s">
        <v>247</v>
      </c>
      <c r="Q77" s="364" t="s">
        <v>126</v>
      </c>
      <c r="R77" s="365" t="s">
        <v>127</v>
      </c>
      <c r="S77" s="366" t="s">
        <v>315</v>
      </c>
      <c r="T77" s="479"/>
      <c r="U77" s="480"/>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c r="BW77" s="369"/>
      <c r="BX77" s="369"/>
      <c r="BY77" s="369"/>
      <c r="BZ77" s="369"/>
      <c r="CA77" s="369"/>
      <c r="CB77" s="369"/>
      <c r="CC77" s="369"/>
      <c r="CD77" s="369"/>
      <c r="CE77" s="369"/>
      <c r="CF77" s="369"/>
      <c r="CG77" s="369"/>
      <c r="CH77" s="369"/>
      <c r="CI77" s="369"/>
      <c r="CJ77" s="369"/>
      <c r="CK77" s="369"/>
      <c r="CL77" s="369"/>
      <c r="CM77" s="369"/>
      <c r="CN77" s="369"/>
      <c r="CO77" s="369"/>
      <c r="CP77" s="369"/>
      <c r="CQ77" s="369"/>
      <c r="CR77" s="369"/>
      <c r="CS77" s="369"/>
      <c r="CT77" s="369"/>
      <c r="CU77" s="369"/>
      <c r="CV77" s="369"/>
      <c r="CW77" s="369"/>
      <c r="CX77" s="369"/>
      <c r="CY77" s="369"/>
      <c r="CZ77" s="369"/>
      <c r="DA77" s="369"/>
      <c r="DB77" s="369"/>
      <c r="DC77" s="369"/>
      <c r="DD77" s="369"/>
      <c r="DE77" s="369"/>
      <c r="DF77" s="369"/>
      <c r="DG77" s="369"/>
      <c r="DH77" s="369"/>
      <c r="DI77" s="369"/>
      <c r="DJ77" s="369"/>
      <c r="DK77" s="369"/>
      <c r="DL77" s="369"/>
      <c r="DM77" s="369"/>
      <c r="DN77" s="369"/>
      <c r="DO77" s="369"/>
      <c r="DP77" s="369"/>
      <c r="DQ77" s="369"/>
      <c r="DR77" s="369"/>
      <c r="DS77" s="369"/>
      <c r="DT77" s="369"/>
      <c r="DU77" s="369"/>
      <c r="DV77" s="369"/>
      <c r="DW77" s="369"/>
      <c r="DX77" s="369"/>
      <c r="DY77" s="369"/>
      <c r="DZ77" s="369"/>
      <c r="EA77" s="369"/>
      <c r="EB77" s="369"/>
      <c r="EC77" s="369"/>
      <c r="ED77" s="369"/>
      <c r="EE77" s="369"/>
      <c r="EF77" s="369"/>
      <c r="EG77" s="369"/>
      <c r="EH77" s="369"/>
      <c r="EI77" s="369"/>
      <c r="EJ77" s="369"/>
      <c r="EK77" s="369"/>
      <c r="EL77" s="369"/>
      <c r="EM77" s="369"/>
      <c r="EN77" s="369"/>
      <c r="EO77" s="369"/>
      <c r="EP77" s="369"/>
      <c r="EQ77" s="369"/>
      <c r="ER77" s="369"/>
      <c r="ES77" s="369"/>
      <c r="ET77" s="369"/>
      <c r="EU77" s="369"/>
      <c r="EV77" s="369"/>
      <c r="EW77" s="369"/>
      <c r="EX77" s="369"/>
      <c r="EY77" s="369"/>
      <c r="EZ77" s="369"/>
      <c r="FA77" s="369"/>
      <c r="FB77" s="369"/>
      <c r="FC77" s="369"/>
      <c r="FD77" s="369"/>
      <c r="FE77" s="369"/>
      <c r="FF77" s="369"/>
      <c r="FG77" s="369"/>
      <c r="FH77" s="369"/>
      <c r="FI77" s="369"/>
      <c r="FJ77" s="369"/>
      <c r="FK77" s="369"/>
      <c r="FL77" s="369"/>
      <c r="FM77" s="369"/>
      <c r="FN77" s="369"/>
      <c r="FO77" s="369"/>
      <c r="FP77" s="369"/>
      <c r="FQ77" s="369"/>
      <c r="FR77" s="369"/>
      <c r="FS77" s="369"/>
      <c r="FT77" s="369"/>
      <c r="FU77" s="369"/>
      <c r="FV77" s="369"/>
      <c r="FW77" s="369"/>
      <c r="FX77" s="369"/>
      <c r="FY77" s="369"/>
      <c r="FZ77" s="369"/>
      <c r="GA77" s="369"/>
      <c r="GB77" s="369"/>
      <c r="GC77" s="369"/>
      <c r="GD77" s="369"/>
      <c r="GE77" s="369"/>
      <c r="GF77" s="369"/>
      <c r="GG77" s="369"/>
      <c r="GH77" s="369"/>
      <c r="GI77" s="369"/>
      <c r="GJ77" s="369"/>
      <c r="GK77" s="369"/>
      <c r="GL77" s="369"/>
      <c r="GM77" s="369"/>
      <c r="GN77" s="369"/>
      <c r="GO77" s="369"/>
      <c r="GP77" s="369"/>
      <c r="GQ77" s="369"/>
      <c r="GR77" s="369"/>
      <c r="GS77" s="369"/>
      <c r="GT77" s="369"/>
      <c r="GU77" s="369"/>
      <c r="GV77" s="369"/>
      <c r="GW77" s="369"/>
      <c r="GX77" s="369"/>
      <c r="GY77" s="369"/>
      <c r="GZ77" s="369"/>
      <c r="HA77" s="369"/>
      <c r="HB77" s="369"/>
      <c r="HC77" s="369"/>
      <c r="HD77" s="369"/>
      <c r="HE77" s="369"/>
      <c r="HF77" s="369"/>
      <c r="HG77" s="369"/>
      <c r="HH77" s="369"/>
      <c r="HI77" s="369"/>
      <c r="HJ77" s="369"/>
      <c r="HK77" s="369"/>
      <c r="HL77" s="369"/>
      <c r="HM77" s="369"/>
      <c r="HN77" s="369"/>
      <c r="HO77" s="369"/>
      <c r="HP77" s="369"/>
      <c r="HQ77" s="369"/>
      <c r="HR77" s="369"/>
      <c r="HS77" s="369"/>
      <c r="HT77" s="369"/>
      <c r="HU77" s="369"/>
      <c r="HV77" s="369"/>
      <c r="HW77" s="369"/>
      <c r="HX77" s="369"/>
      <c r="HY77" s="369"/>
      <c r="HZ77" s="369"/>
      <c r="IA77" s="369"/>
      <c r="IB77" s="369"/>
      <c r="IC77" s="369"/>
    </row>
    <row r="78" spans="1:237" s="464" customFormat="1" ht="132.75" customHeight="1" x14ac:dyDescent="0.2">
      <c r="A78" s="354">
        <f t="shared" si="5"/>
        <v>69</v>
      </c>
      <c r="B78" s="316" t="s">
        <v>96</v>
      </c>
      <c r="C78" s="356" t="s">
        <v>118</v>
      </c>
      <c r="D78" s="460" t="s">
        <v>119</v>
      </c>
      <c r="E78" s="461">
        <v>3120102</v>
      </c>
      <c r="F78" s="462" t="s">
        <v>120</v>
      </c>
      <c r="G78" s="406" t="s">
        <v>27</v>
      </c>
      <c r="H78" s="396" t="s">
        <v>63</v>
      </c>
      <c r="I78" s="338">
        <v>38787510</v>
      </c>
      <c r="J78" s="338">
        <v>38787510</v>
      </c>
      <c r="K78" s="361">
        <v>42458</v>
      </c>
      <c r="L78" s="347">
        <v>42534</v>
      </c>
      <c r="M78" s="347">
        <v>42545</v>
      </c>
      <c r="N78" s="362">
        <v>360</v>
      </c>
      <c r="O78" s="347">
        <v>42909</v>
      </c>
      <c r="P78" s="363" t="s">
        <v>248</v>
      </c>
      <c r="Q78" s="364" t="s">
        <v>813</v>
      </c>
      <c r="R78" s="365" t="s">
        <v>128</v>
      </c>
      <c r="S78" s="409" t="s">
        <v>331</v>
      </c>
      <c r="T78" s="316" t="s">
        <v>816</v>
      </c>
      <c r="U78" s="368" t="s">
        <v>303</v>
      </c>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463"/>
      <c r="BA78" s="463"/>
      <c r="BB78" s="463"/>
      <c r="BC78" s="463"/>
      <c r="BD78" s="463"/>
      <c r="BE78" s="463"/>
      <c r="BF78" s="463"/>
      <c r="BG78" s="463"/>
      <c r="BH78" s="463"/>
      <c r="BI78" s="463"/>
      <c r="BJ78" s="463"/>
      <c r="BK78" s="463"/>
      <c r="BL78" s="463"/>
      <c r="BM78" s="463"/>
      <c r="BN78" s="463"/>
      <c r="BO78" s="463"/>
      <c r="BP78" s="463"/>
      <c r="BQ78" s="463"/>
      <c r="BR78" s="463"/>
      <c r="BS78" s="463"/>
      <c r="BT78" s="463"/>
      <c r="BU78" s="463"/>
      <c r="BV78" s="463"/>
      <c r="BW78" s="463"/>
      <c r="BX78" s="463"/>
      <c r="BY78" s="463"/>
      <c r="BZ78" s="463"/>
      <c r="CA78" s="463"/>
      <c r="CB78" s="463"/>
      <c r="CC78" s="463"/>
      <c r="CD78" s="463"/>
      <c r="CE78" s="463"/>
      <c r="CF78" s="463"/>
      <c r="CG78" s="463"/>
      <c r="CH78" s="463"/>
      <c r="CI78" s="463"/>
      <c r="CJ78" s="463"/>
      <c r="CK78" s="463"/>
      <c r="CL78" s="463"/>
      <c r="CM78" s="463"/>
      <c r="CN78" s="463"/>
      <c r="CO78" s="463"/>
      <c r="CP78" s="463"/>
      <c r="CQ78" s="463"/>
      <c r="CR78" s="463"/>
      <c r="CS78" s="463"/>
      <c r="CT78" s="463"/>
      <c r="CU78" s="463"/>
      <c r="CV78" s="463"/>
      <c r="CW78" s="463"/>
      <c r="CX78" s="463"/>
      <c r="CY78" s="463"/>
      <c r="CZ78" s="463"/>
      <c r="DA78" s="463"/>
      <c r="DB78" s="463"/>
      <c r="DC78" s="463"/>
      <c r="DD78" s="463"/>
      <c r="DE78" s="463"/>
      <c r="DF78" s="463"/>
      <c r="DG78" s="463"/>
      <c r="DH78" s="463"/>
      <c r="DI78" s="463"/>
      <c r="DJ78" s="463"/>
      <c r="DK78" s="463"/>
      <c r="DL78" s="463"/>
      <c r="DM78" s="463"/>
      <c r="DN78" s="463"/>
      <c r="DO78" s="463"/>
      <c r="DP78" s="463"/>
      <c r="DQ78" s="463"/>
      <c r="DR78" s="463"/>
      <c r="DS78" s="463"/>
      <c r="DT78" s="463"/>
      <c r="DU78" s="463"/>
      <c r="DV78" s="463"/>
      <c r="DW78" s="463"/>
      <c r="DX78" s="463"/>
      <c r="DY78" s="463"/>
      <c r="DZ78" s="463"/>
      <c r="EA78" s="463"/>
      <c r="EB78" s="463"/>
      <c r="EC78" s="463"/>
      <c r="ED78" s="463"/>
      <c r="EE78" s="463"/>
      <c r="EF78" s="463"/>
      <c r="EG78" s="463"/>
      <c r="EH78" s="463"/>
      <c r="EI78" s="463"/>
      <c r="EJ78" s="463"/>
      <c r="EK78" s="463"/>
      <c r="EL78" s="463"/>
      <c r="EM78" s="463"/>
      <c r="EN78" s="463"/>
      <c r="EO78" s="463"/>
      <c r="EP78" s="463"/>
      <c r="EQ78" s="463"/>
      <c r="ER78" s="463"/>
      <c r="ES78" s="463"/>
      <c r="ET78" s="463"/>
      <c r="EU78" s="463"/>
      <c r="EV78" s="463"/>
      <c r="EW78" s="463"/>
      <c r="EX78" s="463"/>
      <c r="EY78" s="463"/>
      <c r="EZ78" s="463"/>
      <c r="FA78" s="463"/>
      <c r="FB78" s="463"/>
      <c r="FC78" s="463"/>
      <c r="FD78" s="463"/>
      <c r="FE78" s="463"/>
      <c r="FF78" s="463"/>
      <c r="FG78" s="463"/>
      <c r="FH78" s="463"/>
      <c r="FI78" s="463"/>
      <c r="FJ78" s="463"/>
      <c r="FK78" s="463"/>
      <c r="FL78" s="463"/>
      <c r="FM78" s="463"/>
      <c r="FN78" s="463"/>
      <c r="FO78" s="463"/>
      <c r="FP78" s="463"/>
      <c r="FQ78" s="463"/>
      <c r="FR78" s="463"/>
      <c r="FS78" s="463"/>
      <c r="FT78" s="463"/>
      <c r="FU78" s="463"/>
      <c r="FV78" s="463"/>
      <c r="FW78" s="463"/>
      <c r="FX78" s="463"/>
      <c r="FY78" s="463"/>
      <c r="FZ78" s="463"/>
      <c r="GA78" s="463"/>
      <c r="GB78" s="463"/>
      <c r="GC78" s="463"/>
      <c r="GD78" s="463"/>
      <c r="GE78" s="463"/>
      <c r="GF78" s="463"/>
      <c r="GG78" s="463"/>
      <c r="GH78" s="463"/>
      <c r="GI78" s="463"/>
      <c r="GJ78" s="463"/>
      <c r="GK78" s="463"/>
      <c r="GL78" s="463"/>
      <c r="GM78" s="463"/>
      <c r="GN78" s="463"/>
      <c r="GO78" s="463"/>
      <c r="GP78" s="463"/>
      <c r="GQ78" s="463"/>
      <c r="GR78" s="463"/>
      <c r="GS78" s="463"/>
      <c r="GT78" s="463"/>
      <c r="GU78" s="463"/>
      <c r="GV78" s="463"/>
      <c r="GW78" s="463"/>
      <c r="GX78" s="463"/>
      <c r="GY78" s="463"/>
      <c r="GZ78" s="463"/>
      <c r="HA78" s="463"/>
      <c r="HB78" s="463"/>
      <c r="HC78" s="463"/>
      <c r="HD78" s="463"/>
      <c r="HE78" s="463"/>
      <c r="HF78" s="463"/>
      <c r="HG78" s="463"/>
      <c r="HH78" s="463"/>
      <c r="HI78" s="463"/>
      <c r="HJ78" s="463"/>
      <c r="HK78" s="463"/>
      <c r="HL78" s="463"/>
      <c r="HM78" s="463"/>
      <c r="HN78" s="463"/>
      <c r="HO78" s="463"/>
      <c r="HP78" s="463"/>
      <c r="HQ78" s="463"/>
      <c r="HR78" s="463"/>
      <c r="HS78" s="463"/>
      <c r="HT78" s="463"/>
      <c r="HU78" s="463"/>
      <c r="HV78" s="463"/>
      <c r="HW78" s="463"/>
      <c r="HX78" s="463"/>
      <c r="HY78" s="463"/>
      <c r="HZ78" s="463"/>
      <c r="IA78" s="463"/>
      <c r="IB78" s="463"/>
      <c r="IC78" s="463"/>
    </row>
    <row r="79" spans="1:237" s="370" customFormat="1" ht="140.25" customHeight="1" x14ac:dyDescent="0.2">
      <c r="A79" s="354">
        <f t="shared" si="5"/>
        <v>70</v>
      </c>
      <c r="B79" s="355" t="s">
        <v>136</v>
      </c>
      <c r="C79" s="356" t="s">
        <v>16</v>
      </c>
      <c r="D79" s="357" t="s">
        <v>210</v>
      </c>
      <c r="E79" s="461">
        <v>3120105</v>
      </c>
      <c r="F79" s="462" t="s">
        <v>130</v>
      </c>
      <c r="G79" s="360" t="s">
        <v>216</v>
      </c>
      <c r="H79" s="316" t="s">
        <v>131</v>
      </c>
      <c r="I79" s="338">
        <v>400000000</v>
      </c>
      <c r="J79" s="338"/>
      <c r="K79" s="361">
        <f>L79-84</f>
        <v>42530</v>
      </c>
      <c r="L79" s="347">
        <v>42614</v>
      </c>
      <c r="M79" s="347">
        <v>42637</v>
      </c>
      <c r="N79" s="362">
        <v>365</v>
      </c>
      <c r="O79" s="347">
        <v>43002</v>
      </c>
      <c r="P79" s="404" t="s">
        <v>249</v>
      </c>
      <c r="Q79" s="364" t="s">
        <v>132</v>
      </c>
      <c r="R79" s="365" t="s">
        <v>133</v>
      </c>
      <c r="S79" s="366" t="s">
        <v>315</v>
      </c>
      <c r="T79" s="479"/>
      <c r="U79" s="480"/>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69"/>
      <c r="AY79" s="369"/>
      <c r="AZ79" s="369"/>
      <c r="BA79" s="369"/>
      <c r="BB79" s="369"/>
      <c r="BC79" s="369"/>
      <c r="BD79" s="369"/>
      <c r="BE79" s="369"/>
      <c r="BF79" s="369"/>
      <c r="BG79" s="369"/>
      <c r="BH79" s="369"/>
      <c r="BI79" s="369"/>
      <c r="BJ79" s="369"/>
      <c r="BK79" s="369"/>
      <c r="BL79" s="369"/>
      <c r="BM79" s="369"/>
      <c r="BN79" s="369"/>
      <c r="BO79" s="369"/>
      <c r="BP79" s="369"/>
      <c r="BQ79" s="369"/>
      <c r="BR79" s="369"/>
      <c r="BS79" s="369"/>
      <c r="BT79" s="369"/>
      <c r="BU79" s="369"/>
      <c r="BV79" s="369"/>
      <c r="BW79" s="369"/>
      <c r="BX79" s="369"/>
      <c r="BY79" s="369"/>
      <c r="BZ79" s="369"/>
      <c r="CA79" s="369"/>
      <c r="CB79" s="369"/>
      <c r="CC79" s="369"/>
      <c r="CD79" s="369"/>
      <c r="CE79" s="369"/>
      <c r="CF79" s="369"/>
      <c r="CG79" s="369"/>
      <c r="CH79" s="369"/>
      <c r="CI79" s="369"/>
      <c r="CJ79" s="369"/>
      <c r="CK79" s="369"/>
      <c r="CL79" s="369"/>
      <c r="CM79" s="369"/>
      <c r="CN79" s="369"/>
      <c r="CO79" s="369"/>
      <c r="CP79" s="369"/>
      <c r="CQ79" s="369"/>
      <c r="CR79" s="369"/>
      <c r="CS79" s="369"/>
      <c r="CT79" s="369"/>
      <c r="CU79" s="369"/>
      <c r="CV79" s="369"/>
      <c r="CW79" s="369"/>
      <c r="CX79" s="369"/>
      <c r="CY79" s="369"/>
      <c r="CZ79" s="369"/>
      <c r="DA79" s="369"/>
      <c r="DB79" s="369"/>
      <c r="DC79" s="369"/>
      <c r="DD79" s="369"/>
      <c r="DE79" s="369"/>
      <c r="DF79" s="369"/>
      <c r="DG79" s="369"/>
      <c r="DH79" s="369"/>
      <c r="DI79" s="369"/>
      <c r="DJ79" s="369"/>
      <c r="DK79" s="369"/>
      <c r="DL79" s="369"/>
      <c r="DM79" s="369"/>
      <c r="DN79" s="369"/>
      <c r="DO79" s="369"/>
      <c r="DP79" s="369"/>
      <c r="DQ79" s="369"/>
      <c r="DR79" s="369"/>
      <c r="DS79" s="369"/>
      <c r="DT79" s="369"/>
      <c r="DU79" s="369"/>
      <c r="DV79" s="369"/>
      <c r="DW79" s="369"/>
      <c r="DX79" s="369"/>
      <c r="DY79" s="369"/>
      <c r="DZ79" s="369"/>
      <c r="EA79" s="369"/>
      <c r="EB79" s="369"/>
      <c r="EC79" s="369"/>
      <c r="ED79" s="369"/>
      <c r="EE79" s="369"/>
      <c r="EF79" s="369"/>
      <c r="EG79" s="369"/>
      <c r="EH79" s="369"/>
      <c r="EI79" s="369"/>
      <c r="EJ79" s="369"/>
      <c r="EK79" s="369"/>
      <c r="EL79" s="369"/>
      <c r="EM79" s="369"/>
      <c r="EN79" s="369"/>
      <c r="EO79" s="369"/>
      <c r="EP79" s="369"/>
      <c r="EQ79" s="369"/>
      <c r="ER79" s="369"/>
      <c r="ES79" s="369"/>
      <c r="ET79" s="369"/>
      <c r="EU79" s="369"/>
      <c r="EV79" s="369"/>
      <c r="EW79" s="369"/>
      <c r="EX79" s="369"/>
      <c r="EY79" s="369"/>
      <c r="EZ79" s="369"/>
      <c r="FA79" s="369"/>
      <c r="FB79" s="369"/>
      <c r="FC79" s="369"/>
      <c r="FD79" s="369"/>
      <c r="FE79" s="369"/>
      <c r="FF79" s="369"/>
      <c r="FG79" s="369"/>
      <c r="FH79" s="369"/>
      <c r="FI79" s="369"/>
      <c r="FJ79" s="369"/>
      <c r="FK79" s="369"/>
      <c r="FL79" s="369"/>
      <c r="FM79" s="369"/>
      <c r="FN79" s="369"/>
      <c r="FO79" s="369"/>
      <c r="FP79" s="369"/>
      <c r="FQ79" s="369"/>
      <c r="FR79" s="369"/>
      <c r="FS79" s="369"/>
      <c r="FT79" s="369"/>
      <c r="FU79" s="369"/>
      <c r="FV79" s="369"/>
      <c r="FW79" s="369"/>
      <c r="FX79" s="369"/>
      <c r="FY79" s="369"/>
      <c r="FZ79" s="369"/>
      <c r="GA79" s="369"/>
      <c r="GB79" s="369"/>
      <c r="GC79" s="369"/>
      <c r="GD79" s="369"/>
      <c r="GE79" s="369"/>
      <c r="GF79" s="369"/>
      <c r="GG79" s="369"/>
      <c r="GH79" s="369"/>
      <c r="GI79" s="369"/>
      <c r="GJ79" s="369"/>
      <c r="GK79" s="369"/>
      <c r="GL79" s="369"/>
      <c r="GM79" s="369"/>
      <c r="GN79" s="369"/>
      <c r="GO79" s="369"/>
      <c r="GP79" s="369"/>
      <c r="GQ79" s="369"/>
      <c r="GR79" s="369"/>
      <c r="GS79" s="369"/>
      <c r="GT79" s="369"/>
      <c r="GU79" s="369"/>
      <c r="GV79" s="369"/>
      <c r="GW79" s="369"/>
      <c r="GX79" s="369"/>
      <c r="GY79" s="369"/>
      <c r="GZ79" s="369"/>
      <c r="HA79" s="369"/>
      <c r="HB79" s="369"/>
      <c r="HC79" s="369"/>
      <c r="HD79" s="369"/>
      <c r="HE79" s="369"/>
      <c r="HF79" s="369"/>
      <c r="HG79" s="369"/>
      <c r="HH79" s="369"/>
      <c r="HI79" s="369"/>
      <c r="HJ79" s="369"/>
      <c r="HK79" s="369"/>
      <c r="HL79" s="369"/>
      <c r="HM79" s="369"/>
      <c r="HN79" s="369"/>
      <c r="HO79" s="369"/>
      <c r="HP79" s="369"/>
      <c r="HQ79" s="369"/>
      <c r="HR79" s="369"/>
      <c r="HS79" s="369"/>
      <c r="HT79" s="369"/>
      <c r="HU79" s="369"/>
      <c r="HV79" s="369"/>
      <c r="HW79" s="369"/>
      <c r="HX79" s="369"/>
      <c r="HY79" s="369"/>
      <c r="HZ79" s="369"/>
      <c r="IA79" s="369"/>
      <c r="IB79" s="369"/>
      <c r="IC79" s="369"/>
    </row>
    <row r="80" spans="1:237" s="370" customFormat="1" ht="205.5" customHeight="1" x14ac:dyDescent="0.2">
      <c r="A80" s="354">
        <f t="shared" si="5"/>
        <v>71</v>
      </c>
      <c r="B80" s="355" t="s">
        <v>136</v>
      </c>
      <c r="C80" s="356" t="s">
        <v>16</v>
      </c>
      <c r="D80" s="357" t="s">
        <v>210</v>
      </c>
      <c r="E80" s="461">
        <v>312020601</v>
      </c>
      <c r="F80" s="462" t="s">
        <v>130</v>
      </c>
      <c r="G80" s="360" t="s">
        <v>77</v>
      </c>
      <c r="H80" s="316" t="s">
        <v>28</v>
      </c>
      <c r="I80" s="514">
        <v>0</v>
      </c>
      <c r="J80" s="514"/>
      <c r="K80" s="361">
        <v>42410</v>
      </c>
      <c r="L80" s="347">
        <v>42492</v>
      </c>
      <c r="M80" s="347">
        <f>L80+5</f>
        <v>42497</v>
      </c>
      <c r="N80" s="362">
        <v>365</v>
      </c>
      <c r="O80" s="347">
        <f>M80+N80</f>
        <v>42862</v>
      </c>
      <c r="P80" s="404" t="s">
        <v>250</v>
      </c>
      <c r="Q80" s="364" t="s">
        <v>134</v>
      </c>
      <c r="R80" s="365" t="s">
        <v>135</v>
      </c>
      <c r="S80" s="515" t="s">
        <v>315</v>
      </c>
      <c r="T80" s="422" t="s">
        <v>822</v>
      </c>
      <c r="U80" s="368" t="s">
        <v>573</v>
      </c>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369"/>
      <c r="AX80" s="369"/>
      <c r="AY80" s="369"/>
      <c r="AZ80" s="369"/>
      <c r="BA80" s="369"/>
      <c r="BB80" s="369"/>
      <c r="BC80" s="369"/>
      <c r="BD80" s="369"/>
      <c r="BE80" s="369"/>
      <c r="BF80" s="369"/>
      <c r="BG80" s="369"/>
      <c r="BH80" s="369"/>
      <c r="BI80" s="369"/>
      <c r="BJ80" s="369"/>
      <c r="BK80" s="369"/>
      <c r="BL80" s="369"/>
      <c r="BM80" s="369"/>
      <c r="BN80" s="369"/>
      <c r="BO80" s="369"/>
      <c r="BP80" s="369"/>
      <c r="BQ80" s="369"/>
      <c r="BR80" s="369"/>
      <c r="BS80" s="369"/>
      <c r="BT80" s="369"/>
      <c r="BU80" s="369"/>
      <c r="BV80" s="369"/>
      <c r="BW80" s="369"/>
      <c r="BX80" s="369"/>
      <c r="BY80" s="369"/>
      <c r="BZ80" s="369"/>
      <c r="CA80" s="369"/>
      <c r="CB80" s="369"/>
      <c r="CC80" s="369"/>
      <c r="CD80" s="369"/>
      <c r="CE80" s="369"/>
      <c r="CF80" s="369"/>
      <c r="CG80" s="369"/>
      <c r="CH80" s="369"/>
      <c r="CI80" s="369"/>
      <c r="CJ80" s="369"/>
      <c r="CK80" s="369"/>
      <c r="CL80" s="369"/>
      <c r="CM80" s="369"/>
      <c r="CN80" s="369"/>
      <c r="CO80" s="369"/>
      <c r="CP80" s="369"/>
      <c r="CQ80" s="369"/>
      <c r="CR80" s="369"/>
      <c r="CS80" s="369"/>
      <c r="CT80" s="369"/>
      <c r="CU80" s="369"/>
      <c r="CV80" s="369"/>
      <c r="CW80" s="369"/>
      <c r="CX80" s="369"/>
      <c r="CY80" s="369"/>
      <c r="CZ80" s="369"/>
      <c r="DA80" s="369"/>
      <c r="DB80" s="369"/>
      <c r="DC80" s="369"/>
      <c r="DD80" s="369"/>
      <c r="DE80" s="369"/>
      <c r="DF80" s="369"/>
      <c r="DG80" s="369"/>
      <c r="DH80" s="369"/>
      <c r="DI80" s="369"/>
      <c r="DJ80" s="369"/>
      <c r="DK80" s="369"/>
      <c r="DL80" s="369"/>
      <c r="DM80" s="369"/>
      <c r="DN80" s="369"/>
      <c r="DO80" s="369"/>
      <c r="DP80" s="369"/>
      <c r="DQ80" s="369"/>
      <c r="DR80" s="369"/>
      <c r="DS80" s="369"/>
      <c r="DT80" s="369"/>
      <c r="DU80" s="369"/>
      <c r="DV80" s="369"/>
      <c r="DW80" s="369"/>
      <c r="DX80" s="369"/>
      <c r="DY80" s="369"/>
      <c r="DZ80" s="369"/>
      <c r="EA80" s="369"/>
      <c r="EB80" s="369"/>
      <c r="EC80" s="369"/>
      <c r="ED80" s="369"/>
      <c r="EE80" s="369"/>
      <c r="EF80" s="369"/>
      <c r="EG80" s="369"/>
      <c r="EH80" s="369"/>
      <c r="EI80" s="369"/>
      <c r="EJ80" s="369"/>
      <c r="EK80" s="369"/>
      <c r="EL80" s="369"/>
      <c r="EM80" s="369"/>
      <c r="EN80" s="369"/>
      <c r="EO80" s="369"/>
      <c r="EP80" s="369"/>
      <c r="EQ80" s="369"/>
      <c r="ER80" s="369"/>
      <c r="ES80" s="369"/>
      <c r="ET80" s="369"/>
      <c r="EU80" s="369"/>
      <c r="EV80" s="369"/>
      <c r="EW80" s="369"/>
      <c r="EX80" s="369"/>
      <c r="EY80" s="369"/>
      <c r="EZ80" s="369"/>
      <c r="FA80" s="369"/>
      <c r="FB80" s="369"/>
      <c r="FC80" s="369"/>
      <c r="FD80" s="369"/>
      <c r="FE80" s="369"/>
      <c r="FF80" s="369"/>
      <c r="FG80" s="369"/>
      <c r="FH80" s="369"/>
      <c r="FI80" s="369"/>
      <c r="FJ80" s="369"/>
      <c r="FK80" s="369"/>
      <c r="FL80" s="369"/>
      <c r="FM80" s="369"/>
      <c r="FN80" s="369"/>
      <c r="FO80" s="369"/>
      <c r="FP80" s="369"/>
      <c r="FQ80" s="369"/>
      <c r="FR80" s="369"/>
      <c r="FS80" s="369"/>
      <c r="FT80" s="369"/>
      <c r="FU80" s="369"/>
      <c r="FV80" s="369"/>
      <c r="FW80" s="369"/>
      <c r="FX80" s="369"/>
      <c r="FY80" s="369"/>
      <c r="FZ80" s="369"/>
      <c r="GA80" s="369"/>
      <c r="GB80" s="369"/>
      <c r="GC80" s="369"/>
      <c r="GD80" s="369"/>
      <c r="GE80" s="369"/>
      <c r="GF80" s="369"/>
      <c r="GG80" s="369"/>
      <c r="GH80" s="369"/>
      <c r="GI80" s="369"/>
      <c r="GJ80" s="369"/>
      <c r="GK80" s="369"/>
      <c r="GL80" s="369"/>
      <c r="GM80" s="369"/>
      <c r="GN80" s="369"/>
      <c r="GO80" s="369"/>
      <c r="GP80" s="369"/>
      <c r="GQ80" s="369"/>
      <c r="GR80" s="369"/>
      <c r="GS80" s="369"/>
      <c r="GT80" s="369"/>
      <c r="GU80" s="369"/>
      <c r="GV80" s="369"/>
      <c r="GW80" s="369"/>
      <c r="GX80" s="369"/>
      <c r="GY80" s="369"/>
      <c r="GZ80" s="369"/>
      <c r="HA80" s="369"/>
      <c r="HB80" s="369"/>
      <c r="HC80" s="369"/>
      <c r="HD80" s="369"/>
      <c r="HE80" s="369"/>
      <c r="HF80" s="369"/>
      <c r="HG80" s="369"/>
      <c r="HH80" s="369"/>
      <c r="HI80" s="369"/>
      <c r="HJ80" s="369"/>
      <c r="HK80" s="369"/>
      <c r="HL80" s="369"/>
      <c r="HM80" s="369"/>
      <c r="HN80" s="369"/>
      <c r="HO80" s="369"/>
      <c r="HP80" s="369"/>
      <c r="HQ80" s="369"/>
      <c r="HR80" s="369"/>
      <c r="HS80" s="369"/>
      <c r="HT80" s="369"/>
      <c r="HU80" s="369"/>
      <c r="HV80" s="369"/>
      <c r="HW80" s="369"/>
      <c r="HX80" s="369"/>
      <c r="HY80" s="369"/>
      <c r="HZ80" s="369"/>
      <c r="IA80" s="369"/>
      <c r="IB80" s="369"/>
      <c r="IC80" s="369"/>
    </row>
    <row r="81" spans="1:237" s="370" customFormat="1" ht="321.75" customHeight="1" x14ac:dyDescent="0.2">
      <c r="A81" s="354">
        <f t="shared" si="5"/>
        <v>72</v>
      </c>
      <c r="B81" s="355" t="s">
        <v>140</v>
      </c>
      <c r="C81" s="356">
        <v>33</v>
      </c>
      <c r="D81" s="316" t="s">
        <v>24</v>
      </c>
      <c r="E81" s="481" t="s">
        <v>25</v>
      </c>
      <c r="F81" s="360" t="s">
        <v>26</v>
      </c>
      <c r="G81" s="471" t="s">
        <v>102</v>
      </c>
      <c r="H81" s="471" t="s">
        <v>214</v>
      </c>
      <c r="I81" s="338">
        <v>860000000</v>
      </c>
      <c r="J81" s="338"/>
      <c r="K81" s="324">
        <v>42508</v>
      </c>
      <c r="L81" s="324">
        <v>42631</v>
      </c>
      <c r="M81" s="324">
        <v>42636</v>
      </c>
      <c r="N81" s="338">
        <v>180</v>
      </c>
      <c r="O81" s="324">
        <f>+M81+N81</f>
        <v>42816</v>
      </c>
      <c r="P81" s="363" t="s">
        <v>138</v>
      </c>
      <c r="Q81" s="365" t="s">
        <v>770</v>
      </c>
      <c r="R81" s="365" t="s">
        <v>139</v>
      </c>
      <c r="S81" s="366" t="s">
        <v>266</v>
      </c>
      <c r="T81" s="457" t="s">
        <v>694</v>
      </c>
      <c r="U81" s="368" t="s">
        <v>296</v>
      </c>
      <c r="V81" s="369"/>
      <c r="W81" s="369"/>
      <c r="X81" s="369"/>
      <c r="Y81" s="369"/>
      <c r="Z81" s="369"/>
      <c r="AA81" s="369"/>
      <c r="AB81" s="3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69"/>
      <c r="AY81" s="369"/>
      <c r="AZ81" s="369"/>
      <c r="BA81" s="369"/>
      <c r="BB81" s="369"/>
      <c r="BC81" s="369"/>
      <c r="BD81" s="369"/>
      <c r="BE81" s="369"/>
      <c r="BF81" s="369"/>
      <c r="BG81" s="369"/>
      <c r="BH81" s="369"/>
      <c r="BI81" s="369"/>
      <c r="BJ81" s="369"/>
      <c r="BK81" s="369"/>
      <c r="BL81" s="369"/>
      <c r="BM81" s="369"/>
      <c r="BN81" s="369"/>
      <c r="BO81" s="369"/>
      <c r="BP81" s="369"/>
      <c r="BQ81" s="369"/>
      <c r="BR81" s="369"/>
      <c r="BS81" s="369"/>
      <c r="BT81" s="369"/>
      <c r="BU81" s="369"/>
      <c r="BV81" s="369"/>
      <c r="BW81" s="369"/>
      <c r="BX81" s="369"/>
      <c r="BY81" s="369"/>
      <c r="BZ81" s="369"/>
      <c r="CA81" s="369"/>
      <c r="CB81" s="369"/>
      <c r="CC81" s="369"/>
      <c r="CD81" s="369"/>
      <c r="CE81" s="369"/>
      <c r="CF81" s="369"/>
      <c r="CG81" s="369"/>
      <c r="CH81" s="369"/>
      <c r="CI81" s="369"/>
      <c r="CJ81" s="369"/>
      <c r="CK81" s="369"/>
      <c r="CL81" s="369"/>
      <c r="CM81" s="369"/>
      <c r="CN81" s="369"/>
      <c r="CO81" s="369"/>
      <c r="CP81" s="369"/>
      <c r="CQ81" s="369"/>
      <c r="CR81" s="369"/>
      <c r="CS81" s="369"/>
      <c r="CT81" s="369"/>
      <c r="CU81" s="369"/>
      <c r="CV81" s="369"/>
      <c r="CW81" s="369"/>
      <c r="CX81" s="369"/>
      <c r="CY81" s="369"/>
      <c r="CZ81" s="369"/>
      <c r="DA81" s="369"/>
      <c r="DB81" s="369"/>
      <c r="DC81" s="369"/>
      <c r="DD81" s="369"/>
      <c r="DE81" s="369"/>
      <c r="DF81" s="369"/>
      <c r="DG81" s="369"/>
      <c r="DH81" s="369"/>
      <c r="DI81" s="369"/>
      <c r="DJ81" s="369"/>
      <c r="DK81" s="369"/>
      <c r="DL81" s="369"/>
      <c r="DM81" s="369"/>
      <c r="DN81" s="369"/>
      <c r="DO81" s="369"/>
      <c r="DP81" s="369"/>
      <c r="DQ81" s="369"/>
      <c r="DR81" s="369"/>
      <c r="DS81" s="369"/>
      <c r="DT81" s="369"/>
      <c r="DU81" s="369"/>
      <c r="DV81" s="369"/>
      <c r="DW81" s="369"/>
      <c r="DX81" s="369"/>
      <c r="DY81" s="369"/>
      <c r="DZ81" s="369"/>
      <c r="EA81" s="369"/>
      <c r="EB81" s="369"/>
      <c r="EC81" s="369"/>
      <c r="ED81" s="369"/>
      <c r="EE81" s="369"/>
      <c r="EF81" s="369"/>
      <c r="EG81" s="369"/>
      <c r="EH81" s="369"/>
      <c r="EI81" s="369"/>
      <c r="EJ81" s="369"/>
      <c r="EK81" s="369"/>
      <c r="EL81" s="369"/>
      <c r="EM81" s="369"/>
      <c r="EN81" s="369"/>
      <c r="EO81" s="369"/>
      <c r="EP81" s="369"/>
      <c r="EQ81" s="369"/>
      <c r="ER81" s="369"/>
      <c r="ES81" s="369"/>
      <c r="ET81" s="369"/>
      <c r="EU81" s="369"/>
      <c r="EV81" s="369"/>
      <c r="EW81" s="369"/>
      <c r="EX81" s="369"/>
      <c r="EY81" s="369"/>
      <c r="EZ81" s="369"/>
      <c r="FA81" s="369"/>
      <c r="FB81" s="369"/>
      <c r="FC81" s="369"/>
      <c r="FD81" s="369"/>
      <c r="FE81" s="369"/>
      <c r="FF81" s="369"/>
      <c r="FG81" s="369"/>
      <c r="FH81" s="369"/>
      <c r="FI81" s="369"/>
      <c r="FJ81" s="369"/>
      <c r="FK81" s="369"/>
      <c r="FL81" s="369"/>
      <c r="FM81" s="369"/>
      <c r="FN81" s="369"/>
      <c r="FO81" s="369"/>
      <c r="FP81" s="369"/>
      <c r="FQ81" s="369"/>
      <c r="FR81" s="369"/>
      <c r="FS81" s="369"/>
      <c r="FT81" s="369"/>
      <c r="FU81" s="369"/>
      <c r="FV81" s="369"/>
      <c r="FW81" s="369"/>
      <c r="FX81" s="369"/>
      <c r="FY81" s="369"/>
      <c r="FZ81" s="369"/>
      <c r="GA81" s="369"/>
      <c r="GB81" s="369"/>
      <c r="GC81" s="369"/>
      <c r="GD81" s="369"/>
      <c r="GE81" s="369"/>
      <c r="GF81" s="369"/>
      <c r="GG81" s="369"/>
      <c r="GH81" s="369"/>
      <c r="GI81" s="369"/>
      <c r="GJ81" s="369"/>
      <c r="GK81" s="369"/>
      <c r="GL81" s="369"/>
      <c r="GM81" s="369"/>
      <c r="GN81" s="369"/>
      <c r="GO81" s="369"/>
      <c r="GP81" s="369"/>
      <c r="GQ81" s="369"/>
      <c r="GR81" s="369"/>
      <c r="GS81" s="369"/>
      <c r="GT81" s="369"/>
      <c r="GU81" s="369"/>
      <c r="GV81" s="369"/>
      <c r="GW81" s="369"/>
      <c r="GX81" s="369"/>
      <c r="GY81" s="369"/>
      <c r="GZ81" s="369"/>
      <c r="HA81" s="369"/>
      <c r="HB81" s="369"/>
      <c r="HC81" s="369"/>
      <c r="HD81" s="369"/>
      <c r="HE81" s="369"/>
      <c r="HF81" s="369"/>
      <c r="HG81" s="369"/>
      <c r="HH81" s="369"/>
      <c r="HI81" s="369"/>
      <c r="HJ81" s="369"/>
      <c r="HK81" s="369"/>
      <c r="HL81" s="369"/>
      <c r="HM81" s="369"/>
      <c r="HN81" s="369"/>
      <c r="HO81" s="369"/>
      <c r="HP81" s="369"/>
      <c r="HQ81" s="369"/>
      <c r="HR81" s="369"/>
      <c r="HS81" s="369"/>
      <c r="HT81" s="369"/>
      <c r="HU81" s="369"/>
      <c r="HV81" s="369"/>
      <c r="HW81" s="369"/>
      <c r="HX81" s="369"/>
      <c r="HY81" s="369"/>
      <c r="HZ81" s="369"/>
      <c r="IA81" s="369"/>
      <c r="IB81" s="369"/>
      <c r="IC81" s="369"/>
    </row>
    <row r="82" spans="1:237" s="400" customFormat="1" ht="209.25" customHeight="1" x14ac:dyDescent="0.2">
      <c r="A82" s="354">
        <f t="shared" si="5"/>
        <v>73</v>
      </c>
      <c r="B82" s="395" t="s">
        <v>103</v>
      </c>
      <c r="C82" s="466" t="s">
        <v>142</v>
      </c>
      <c r="D82" s="357" t="s">
        <v>104</v>
      </c>
      <c r="E82" s="467">
        <v>311020301</v>
      </c>
      <c r="F82" s="468" t="s">
        <v>299</v>
      </c>
      <c r="G82" s="348" t="s">
        <v>81</v>
      </c>
      <c r="H82" s="348" t="s">
        <v>28</v>
      </c>
      <c r="I82" s="325">
        <v>15200000</v>
      </c>
      <c r="J82" s="325">
        <v>15200000</v>
      </c>
      <c r="K82" s="345">
        <v>42394</v>
      </c>
      <c r="L82" s="402">
        <v>42424</v>
      </c>
      <c r="M82" s="402">
        <v>42429</v>
      </c>
      <c r="N82" s="354">
        <v>120</v>
      </c>
      <c r="O82" s="402">
        <v>42549</v>
      </c>
      <c r="P82" s="516" t="s">
        <v>502</v>
      </c>
      <c r="Q82" s="473" t="s">
        <v>699</v>
      </c>
      <c r="R82" s="365" t="s">
        <v>325</v>
      </c>
      <c r="S82" s="423" t="s">
        <v>322</v>
      </c>
      <c r="T82" s="348" t="s">
        <v>503</v>
      </c>
      <c r="U82" s="366" t="s">
        <v>303</v>
      </c>
      <c r="X82" s="401"/>
    </row>
    <row r="83" spans="1:237" s="400" customFormat="1" ht="167.25" customHeight="1" x14ac:dyDescent="0.2">
      <c r="A83" s="354">
        <f t="shared" si="5"/>
        <v>74</v>
      </c>
      <c r="B83" s="395" t="s">
        <v>103</v>
      </c>
      <c r="C83" s="466" t="s">
        <v>118</v>
      </c>
      <c r="D83" s="357" t="s">
        <v>119</v>
      </c>
      <c r="E83" s="467">
        <v>3120105</v>
      </c>
      <c r="F83" s="468" t="s">
        <v>129</v>
      </c>
      <c r="G83" s="348" t="s">
        <v>77</v>
      </c>
      <c r="H83" s="348" t="s">
        <v>63</v>
      </c>
      <c r="I83" s="325">
        <v>18000000</v>
      </c>
      <c r="J83" s="325"/>
      <c r="K83" s="345">
        <v>42443</v>
      </c>
      <c r="L83" s="402">
        <f>K83+50</f>
        <v>42493</v>
      </c>
      <c r="M83" s="402">
        <f>L83+5</f>
        <v>42498</v>
      </c>
      <c r="N83" s="354">
        <v>5</v>
      </c>
      <c r="O83" s="402">
        <f>M83+N83</f>
        <v>42503</v>
      </c>
      <c r="P83" s="404" t="s">
        <v>614</v>
      </c>
      <c r="Q83" s="348" t="s">
        <v>613</v>
      </c>
      <c r="R83" s="348" t="s">
        <v>516</v>
      </c>
      <c r="S83" s="517" t="s">
        <v>322</v>
      </c>
      <c r="T83" s="348" t="s">
        <v>612</v>
      </c>
      <c r="U83" s="368" t="s">
        <v>296</v>
      </c>
    </row>
    <row r="84" spans="1:237" s="370" customFormat="1" ht="153.75" customHeight="1" x14ac:dyDescent="0.2">
      <c r="A84" s="354">
        <f t="shared" si="5"/>
        <v>75</v>
      </c>
      <c r="B84" s="518" t="s">
        <v>141</v>
      </c>
      <c r="C84" s="466" t="s">
        <v>142</v>
      </c>
      <c r="D84" s="357" t="s">
        <v>104</v>
      </c>
      <c r="E84" s="406">
        <v>311020301</v>
      </c>
      <c r="F84" s="359" t="s">
        <v>80</v>
      </c>
      <c r="G84" s="348" t="s">
        <v>81</v>
      </c>
      <c r="H84" s="316" t="s">
        <v>217</v>
      </c>
      <c r="I84" s="519">
        <v>32000000</v>
      </c>
      <c r="J84" s="519">
        <v>32000000</v>
      </c>
      <c r="K84" s="361">
        <v>42396</v>
      </c>
      <c r="L84" s="361">
        <v>42424</v>
      </c>
      <c r="M84" s="347">
        <v>42430</v>
      </c>
      <c r="N84" s="362">
        <v>120</v>
      </c>
      <c r="O84" s="347">
        <v>42552</v>
      </c>
      <c r="P84" s="404" t="s">
        <v>143</v>
      </c>
      <c r="Q84" s="473" t="s">
        <v>515</v>
      </c>
      <c r="R84" s="520" t="s">
        <v>501</v>
      </c>
      <c r="S84" s="366" t="s">
        <v>326</v>
      </c>
      <c r="T84" s="521" t="s">
        <v>500</v>
      </c>
      <c r="U84" s="521" t="s">
        <v>303</v>
      </c>
      <c r="V84" s="369"/>
      <c r="W84" s="369"/>
      <c r="X84" s="401"/>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69"/>
      <c r="BR84" s="369"/>
      <c r="BS84" s="369"/>
      <c r="BT84" s="369"/>
      <c r="BU84" s="369"/>
      <c r="BV84" s="369"/>
      <c r="BW84" s="369"/>
      <c r="BX84" s="369"/>
      <c r="BY84" s="369"/>
      <c r="BZ84" s="369"/>
      <c r="CA84" s="369"/>
      <c r="CB84" s="369"/>
      <c r="CC84" s="369"/>
      <c r="CD84" s="369"/>
      <c r="CE84" s="369"/>
      <c r="CF84" s="369"/>
      <c r="CG84" s="369"/>
      <c r="CH84" s="369"/>
      <c r="CI84" s="369"/>
      <c r="CJ84" s="369"/>
      <c r="CK84" s="369"/>
      <c r="CL84" s="369"/>
      <c r="CM84" s="369"/>
      <c r="CN84" s="369"/>
      <c r="CO84" s="369"/>
      <c r="CP84" s="369"/>
      <c r="CQ84" s="369"/>
      <c r="CR84" s="369"/>
      <c r="CS84" s="369"/>
      <c r="CT84" s="369"/>
      <c r="CU84" s="369"/>
      <c r="CV84" s="369"/>
      <c r="CW84" s="369"/>
      <c r="CX84" s="369"/>
      <c r="CY84" s="369"/>
      <c r="CZ84" s="369"/>
      <c r="DA84" s="369"/>
      <c r="DB84" s="369"/>
      <c r="DC84" s="369"/>
      <c r="DD84" s="369"/>
      <c r="DE84" s="369"/>
      <c r="DF84" s="369"/>
      <c r="DG84" s="369"/>
      <c r="DH84" s="369"/>
      <c r="DI84" s="369"/>
      <c r="DJ84" s="369"/>
      <c r="DK84" s="369"/>
      <c r="DL84" s="369"/>
      <c r="DM84" s="369"/>
      <c r="DN84" s="369"/>
      <c r="DO84" s="369"/>
      <c r="DP84" s="369"/>
      <c r="DQ84" s="369"/>
      <c r="DR84" s="369"/>
      <c r="DS84" s="369"/>
      <c r="DT84" s="369"/>
      <c r="DU84" s="369"/>
      <c r="DV84" s="369"/>
      <c r="DW84" s="369"/>
      <c r="DX84" s="369"/>
      <c r="DY84" s="369"/>
      <c r="DZ84" s="369"/>
      <c r="EA84" s="369"/>
      <c r="EB84" s="369"/>
      <c r="EC84" s="369"/>
      <c r="ED84" s="369"/>
      <c r="EE84" s="369"/>
      <c r="EF84" s="369"/>
      <c r="EG84" s="369"/>
      <c r="EH84" s="369"/>
      <c r="EI84" s="369"/>
      <c r="EJ84" s="369"/>
      <c r="EK84" s="369"/>
      <c r="EL84" s="369"/>
      <c r="EM84" s="369"/>
      <c r="EN84" s="369"/>
      <c r="EO84" s="369"/>
      <c r="EP84" s="369"/>
      <c r="EQ84" s="369"/>
      <c r="ER84" s="369"/>
      <c r="ES84" s="369"/>
      <c r="ET84" s="369"/>
      <c r="EU84" s="369"/>
      <c r="EV84" s="369"/>
      <c r="EW84" s="369"/>
      <c r="EX84" s="369"/>
      <c r="EY84" s="369"/>
      <c r="EZ84" s="369"/>
      <c r="FA84" s="369"/>
      <c r="FB84" s="369"/>
      <c r="FC84" s="369"/>
      <c r="FD84" s="369"/>
      <c r="FE84" s="369"/>
      <c r="FF84" s="369"/>
      <c r="FG84" s="369"/>
      <c r="FH84" s="369"/>
      <c r="FI84" s="369"/>
      <c r="FJ84" s="369"/>
      <c r="FK84" s="369"/>
      <c r="FL84" s="369"/>
      <c r="FM84" s="369"/>
      <c r="FN84" s="369"/>
      <c r="FO84" s="369"/>
      <c r="FP84" s="369"/>
      <c r="FQ84" s="369"/>
      <c r="FR84" s="369"/>
      <c r="FS84" s="369"/>
      <c r="FT84" s="369"/>
      <c r="FU84" s="369"/>
      <c r="FV84" s="369"/>
      <c r="FW84" s="369"/>
      <c r="FX84" s="369"/>
      <c r="FY84" s="369"/>
      <c r="FZ84" s="369"/>
      <c r="GA84" s="369"/>
      <c r="GB84" s="369"/>
      <c r="GC84" s="369"/>
      <c r="GD84" s="369"/>
      <c r="GE84" s="369"/>
      <c r="GF84" s="369"/>
      <c r="GG84" s="369"/>
      <c r="GH84" s="369"/>
      <c r="GI84" s="369"/>
      <c r="GJ84" s="369"/>
      <c r="GK84" s="369"/>
      <c r="GL84" s="369"/>
      <c r="GM84" s="369"/>
      <c r="GN84" s="369"/>
      <c r="GO84" s="369"/>
      <c r="GP84" s="369"/>
      <c r="GQ84" s="369"/>
      <c r="GR84" s="369"/>
      <c r="GS84" s="369"/>
      <c r="GT84" s="369"/>
      <c r="GU84" s="369"/>
      <c r="GV84" s="369"/>
      <c r="GW84" s="369"/>
      <c r="GX84" s="369"/>
      <c r="GY84" s="369"/>
      <c r="GZ84" s="369"/>
      <c r="HA84" s="369"/>
      <c r="HB84" s="369"/>
      <c r="HC84" s="369"/>
      <c r="HD84" s="369"/>
      <c r="HE84" s="369"/>
      <c r="HF84" s="369"/>
      <c r="HG84" s="369"/>
      <c r="HH84" s="369"/>
      <c r="HI84" s="369"/>
      <c r="HJ84" s="369"/>
      <c r="HK84" s="369"/>
      <c r="HL84" s="369"/>
      <c r="HM84" s="369"/>
      <c r="HN84" s="369"/>
      <c r="HO84" s="369"/>
      <c r="HP84" s="369"/>
      <c r="HQ84" s="369"/>
      <c r="HR84" s="369"/>
      <c r="HS84" s="369"/>
      <c r="HT84" s="369"/>
      <c r="HU84" s="369"/>
      <c r="HV84" s="369"/>
      <c r="HW84" s="369"/>
      <c r="HX84" s="369"/>
      <c r="HY84" s="369"/>
      <c r="HZ84" s="369"/>
      <c r="IA84" s="369"/>
      <c r="IB84" s="369"/>
      <c r="IC84" s="369"/>
    </row>
    <row r="85" spans="1:237" s="524" customFormat="1" ht="118.5" customHeight="1" x14ac:dyDescent="0.2">
      <c r="A85" s="354">
        <f t="shared" si="5"/>
        <v>76</v>
      </c>
      <c r="B85" s="360" t="s">
        <v>144</v>
      </c>
      <c r="C85" s="406">
        <v>31201</v>
      </c>
      <c r="D85" s="357" t="s">
        <v>119</v>
      </c>
      <c r="E85" s="396">
        <v>3120104</v>
      </c>
      <c r="F85" s="360" t="s">
        <v>123</v>
      </c>
      <c r="G85" s="360" t="s">
        <v>32</v>
      </c>
      <c r="H85" s="363" t="s">
        <v>63</v>
      </c>
      <c r="I85" s="339">
        <v>7000000</v>
      </c>
      <c r="J85" s="339"/>
      <c r="K85" s="361">
        <v>42475</v>
      </c>
      <c r="L85" s="347">
        <v>42529</v>
      </c>
      <c r="M85" s="347">
        <v>42534</v>
      </c>
      <c r="N85" s="421">
        <v>60</v>
      </c>
      <c r="O85" s="347">
        <v>42594</v>
      </c>
      <c r="P85" s="522" t="s">
        <v>145</v>
      </c>
      <c r="Q85" s="364" t="s">
        <v>594</v>
      </c>
      <c r="R85" s="365" t="s">
        <v>146</v>
      </c>
      <c r="S85" s="409" t="s">
        <v>267</v>
      </c>
      <c r="T85" s="409" t="s">
        <v>596</v>
      </c>
      <c r="U85" s="409" t="s">
        <v>296</v>
      </c>
      <c r="V85" s="523"/>
      <c r="W85" s="523"/>
      <c r="X85" s="523"/>
      <c r="Y85" s="523"/>
      <c r="Z85" s="523"/>
      <c r="AA85" s="523"/>
      <c r="AB85" s="523"/>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23"/>
      <c r="AY85" s="523"/>
      <c r="AZ85" s="523"/>
      <c r="BA85" s="523"/>
      <c r="BB85" s="523"/>
      <c r="BC85" s="523"/>
      <c r="BD85" s="523"/>
      <c r="BE85" s="523"/>
      <c r="BF85" s="523"/>
      <c r="BG85" s="523"/>
      <c r="BH85" s="523"/>
      <c r="BI85" s="523"/>
      <c r="BJ85" s="523"/>
      <c r="BK85" s="523"/>
      <c r="BL85" s="523"/>
      <c r="BM85" s="523"/>
      <c r="BN85" s="523"/>
      <c r="BO85" s="523"/>
      <c r="BP85" s="523"/>
      <c r="BQ85" s="523"/>
      <c r="BR85" s="523"/>
      <c r="BS85" s="523"/>
      <c r="BT85" s="523"/>
      <c r="BU85" s="523"/>
      <c r="BV85" s="523"/>
      <c r="BW85" s="523"/>
      <c r="BX85" s="523"/>
      <c r="BY85" s="523"/>
      <c r="BZ85" s="523"/>
      <c r="CA85" s="523"/>
      <c r="CB85" s="523"/>
      <c r="CC85" s="523"/>
      <c r="CD85" s="523"/>
      <c r="CE85" s="523"/>
      <c r="CF85" s="523"/>
      <c r="CG85" s="523"/>
      <c r="CH85" s="523"/>
      <c r="CI85" s="523"/>
      <c r="CJ85" s="523"/>
      <c r="CK85" s="523"/>
      <c r="CL85" s="523"/>
      <c r="CM85" s="523"/>
      <c r="CN85" s="523"/>
      <c r="CO85" s="523"/>
      <c r="CP85" s="523"/>
      <c r="CQ85" s="523"/>
      <c r="CR85" s="523"/>
      <c r="CS85" s="523"/>
      <c r="CT85" s="523"/>
      <c r="CU85" s="523"/>
      <c r="CV85" s="523"/>
      <c r="CW85" s="523"/>
      <c r="CX85" s="523"/>
      <c r="CY85" s="523"/>
      <c r="CZ85" s="523"/>
      <c r="DA85" s="523"/>
      <c r="DB85" s="523"/>
      <c r="DC85" s="523"/>
      <c r="DD85" s="523"/>
      <c r="DE85" s="523"/>
      <c r="DF85" s="523"/>
      <c r="DG85" s="523"/>
      <c r="DH85" s="523"/>
      <c r="DI85" s="523"/>
      <c r="DJ85" s="523"/>
      <c r="DK85" s="523"/>
      <c r="DL85" s="523"/>
      <c r="DM85" s="523"/>
      <c r="DN85" s="523"/>
      <c r="DO85" s="523"/>
      <c r="DP85" s="523"/>
      <c r="DQ85" s="523"/>
      <c r="DR85" s="523"/>
      <c r="DS85" s="523"/>
      <c r="DT85" s="523"/>
      <c r="DU85" s="523"/>
      <c r="DV85" s="523"/>
      <c r="DW85" s="523"/>
      <c r="DX85" s="523"/>
      <c r="DY85" s="523"/>
      <c r="DZ85" s="523"/>
      <c r="EA85" s="523"/>
      <c r="EB85" s="523"/>
      <c r="EC85" s="523"/>
      <c r="ED85" s="523"/>
      <c r="EE85" s="523"/>
      <c r="EF85" s="523"/>
      <c r="EG85" s="523"/>
      <c r="EH85" s="523"/>
      <c r="EI85" s="523"/>
      <c r="EJ85" s="523"/>
      <c r="EK85" s="523"/>
      <c r="EL85" s="523"/>
      <c r="EM85" s="523"/>
      <c r="EN85" s="523"/>
      <c r="EO85" s="523"/>
      <c r="EP85" s="523"/>
      <c r="EQ85" s="523"/>
      <c r="ER85" s="523"/>
      <c r="ES85" s="523"/>
      <c r="ET85" s="523"/>
      <c r="EU85" s="523"/>
      <c r="EV85" s="523"/>
      <c r="EW85" s="523"/>
      <c r="EX85" s="523"/>
      <c r="EY85" s="523"/>
      <c r="EZ85" s="523"/>
      <c r="FA85" s="523"/>
      <c r="FB85" s="523"/>
      <c r="FC85" s="523"/>
      <c r="FD85" s="523"/>
      <c r="FE85" s="523"/>
      <c r="FF85" s="523"/>
      <c r="FG85" s="523"/>
      <c r="FH85" s="523"/>
      <c r="FI85" s="523"/>
      <c r="FJ85" s="523"/>
      <c r="FK85" s="523"/>
      <c r="FL85" s="523"/>
      <c r="FM85" s="523"/>
      <c r="FN85" s="523"/>
      <c r="FO85" s="523"/>
      <c r="FP85" s="523"/>
      <c r="FQ85" s="523"/>
      <c r="FR85" s="523"/>
      <c r="FS85" s="523"/>
      <c r="FT85" s="523"/>
      <c r="FU85" s="523"/>
      <c r="FV85" s="523"/>
      <c r="FW85" s="523"/>
      <c r="FX85" s="523"/>
      <c r="FY85" s="523"/>
      <c r="FZ85" s="523"/>
      <c r="GA85" s="523"/>
      <c r="GB85" s="523"/>
      <c r="GC85" s="523"/>
      <c r="GD85" s="523"/>
      <c r="GE85" s="523"/>
      <c r="GF85" s="523"/>
      <c r="GG85" s="523"/>
      <c r="GH85" s="523"/>
      <c r="GI85" s="523"/>
      <c r="GJ85" s="523"/>
      <c r="GK85" s="523"/>
      <c r="GL85" s="523"/>
      <c r="GM85" s="523"/>
      <c r="GN85" s="523"/>
      <c r="GO85" s="523"/>
      <c r="GP85" s="523"/>
      <c r="GQ85" s="523"/>
      <c r="GR85" s="523"/>
      <c r="GS85" s="523"/>
      <c r="GT85" s="523"/>
      <c r="GU85" s="523"/>
      <c r="GV85" s="523"/>
      <c r="GW85" s="523"/>
      <c r="GX85" s="523"/>
      <c r="GY85" s="523"/>
      <c r="GZ85" s="523"/>
      <c r="HA85" s="523"/>
      <c r="HB85" s="523"/>
      <c r="HC85" s="523"/>
      <c r="HD85" s="523"/>
      <c r="HE85" s="523"/>
      <c r="HF85" s="523"/>
      <c r="HG85" s="523"/>
      <c r="HH85" s="523"/>
      <c r="HI85" s="523"/>
      <c r="HJ85" s="523"/>
      <c r="HK85" s="523"/>
      <c r="HL85" s="523"/>
      <c r="HM85" s="523"/>
      <c r="HN85" s="523"/>
      <c r="HO85" s="523"/>
      <c r="HP85" s="523"/>
      <c r="HQ85" s="523"/>
      <c r="HR85" s="523"/>
      <c r="HS85" s="523"/>
      <c r="HT85" s="523"/>
      <c r="HU85" s="523"/>
      <c r="HV85" s="523"/>
      <c r="HW85" s="523"/>
      <c r="HX85" s="523"/>
      <c r="HY85" s="523"/>
      <c r="HZ85" s="523"/>
      <c r="IA85" s="523"/>
      <c r="IB85" s="523"/>
      <c r="IC85" s="523"/>
    </row>
    <row r="86" spans="1:237" s="524" customFormat="1" ht="165.75" customHeight="1" x14ac:dyDescent="0.2">
      <c r="A86" s="354">
        <f t="shared" si="5"/>
        <v>77</v>
      </c>
      <c r="B86" s="360" t="s">
        <v>144</v>
      </c>
      <c r="C86" s="406">
        <v>31201</v>
      </c>
      <c r="D86" s="357" t="s">
        <v>119</v>
      </c>
      <c r="E86" s="396">
        <v>3120104</v>
      </c>
      <c r="F86" s="360" t="s">
        <v>123</v>
      </c>
      <c r="G86" s="360" t="s">
        <v>27</v>
      </c>
      <c r="H86" s="363" t="s">
        <v>19</v>
      </c>
      <c r="I86" s="339">
        <v>124153362</v>
      </c>
      <c r="J86" s="339"/>
      <c r="K86" s="347">
        <v>42556</v>
      </c>
      <c r="L86" s="347">
        <v>42640</v>
      </c>
      <c r="M86" s="347">
        <v>42643</v>
      </c>
      <c r="N86" s="421">
        <v>90</v>
      </c>
      <c r="O86" s="347">
        <v>42733</v>
      </c>
      <c r="P86" s="360" t="s">
        <v>147</v>
      </c>
      <c r="Q86" s="525" t="s">
        <v>148</v>
      </c>
      <c r="R86" s="365" t="s">
        <v>149</v>
      </c>
      <c r="S86" s="409" t="s">
        <v>267</v>
      </c>
      <c r="T86" s="526"/>
      <c r="U86" s="527"/>
      <c r="V86" s="523"/>
      <c r="W86" s="523"/>
      <c r="X86" s="523"/>
      <c r="Y86" s="523"/>
      <c r="Z86" s="523"/>
      <c r="AA86" s="523"/>
      <c r="AB86" s="523"/>
      <c r="AC86" s="523"/>
      <c r="AD86" s="523"/>
      <c r="AE86" s="523"/>
      <c r="AF86" s="523"/>
      <c r="AG86" s="523"/>
      <c r="AH86" s="523"/>
      <c r="AI86" s="523"/>
      <c r="AJ86" s="523"/>
      <c r="AK86" s="523"/>
      <c r="AL86" s="523"/>
      <c r="AM86" s="523"/>
      <c r="AN86" s="523"/>
      <c r="AO86" s="523"/>
      <c r="AP86" s="523"/>
      <c r="AQ86" s="523"/>
      <c r="AR86" s="523"/>
      <c r="AS86" s="523"/>
      <c r="AT86" s="523"/>
      <c r="AU86" s="523"/>
      <c r="AV86" s="523"/>
      <c r="AW86" s="523"/>
      <c r="AX86" s="523"/>
      <c r="AY86" s="523"/>
      <c r="AZ86" s="523"/>
      <c r="BA86" s="523"/>
      <c r="BB86" s="523"/>
      <c r="BC86" s="523"/>
      <c r="BD86" s="523"/>
      <c r="BE86" s="523"/>
      <c r="BF86" s="523"/>
      <c r="BG86" s="523"/>
      <c r="BH86" s="523"/>
      <c r="BI86" s="523"/>
      <c r="BJ86" s="523"/>
      <c r="BK86" s="523"/>
      <c r="BL86" s="523"/>
      <c r="BM86" s="523"/>
      <c r="BN86" s="523"/>
      <c r="BO86" s="523"/>
      <c r="BP86" s="523"/>
      <c r="BQ86" s="523"/>
      <c r="BR86" s="523"/>
      <c r="BS86" s="523"/>
      <c r="BT86" s="523"/>
      <c r="BU86" s="523"/>
      <c r="BV86" s="523"/>
      <c r="BW86" s="523"/>
      <c r="BX86" s="523"/>
      <c r="BY86" s="523"/>
      <c r="BZ86" s="523"/>
      <c r="CA86" s="523"/>
      <c r="CB86" s="523"/>
      <c r="CC86" s="523"/>
      <c r="CD86" s="523"/>
      <c r="CE86" s="523"/>
      <c r="CF86" s="523"/>
      <c r="CG86" s="523"/>
      <c r="CH86" s="523"/>
      <c r="CI86" s="523"/>
      <c r="CJ86" s="523"/>
      <c r="CK86" s="523"/>
      <c r="CL86" s="523"/>
      <c r="CM86" s="523"/>
      <c r="CN86" s="523"/>
      <c r="CO86" s="523"/>
      <c r="CP86" s="523"/>
      <c r="CQ86" s="523"/>
      <c r="CR86" s="523"/>
      <c r="CS86" s="523"/>
      <c r="CT86" s="523"/>
      <c r="CU86" s="523"/>
      <c r="CV86" s="523"/>
      <c r="CW86" s="523"/>
      <c r="CX86" s="523"/>
      <c r="CY86" s="523"/>
      <c r="CZ86" s="523"/>
      <c r="DA86" s="523"/>
      <c r="DB86" s="523"/>
      <c r="DC86" s="523"/>
      <c r="DD86" s="523"/>
      <c r="DE86" s="523"/>
      <c r="DF86" s="523"/>
      <c r="DG86" s="523"/>
      <c r="DH86" s="523"/>
      <c r="DI86" s="523"/>
      <c r="DJ86" s="523"/>
      <c r="DK86" s="523"/>
      <c r="DL86" s="523"/>
      <c r="DM86" s="523"/>
      <c r="DN86" s="523"/>
      <c r="DO86" s="523"/>
      <c r="DP86" s="523"/>
      <c r="DQ86" s="523"/>
      <c r="DR86" s="523"/>
      <c r="DS86" s="523"/>
      <c r="DT86" s="523"/>
      <c r="DU86" s="523"/>
      <c r="DV86" s="523"/>
      <c r="DW86" s="523"/>
      <c r="DX86" s="523"/>
      <c r="DY86" s="523"/>
      <c r="DZ86" s="523"/>
      <c r="EA86" s="523"/>
      <c r="EB86" s="523"/>
      <c r="EC86" s="523"/>
      <c r="ED86" s="523"/>
      <c r="EE86" s="523"/>
      <c r="EF86" s="523"/>
      <c r="EG86" s="523"/>
      <c r="EH86" s="523"/>
      <c r="EI86" s="523"/>
      <c r="EJ86" s="523"/>
      <c r="EK86" s="523"/>
      <c r="EL86" s="523"/>
      <c r="EM86" s="523"/>
      <c r="EN86" s="523"/>
      <c r="EO86" s="523"/>
      <c r="EP86" s="523"/>
      <c r="EQ86" s="523"/>
      <c r="ER86" s="523"/>
      <c r="ES86" s="523"/>
      <c r="ET86" s="523"/>
      <c r="EU86" s="523"/>
      <c r="EV86" s="523"/>
      <c r="EW86" s="523"/>
      <c r="EX86" s="523"/>
      <c r="EY86" s="523"/>
      <c r="EZ86" s="523"/>
      <c r="FA86" s="523"/>
      <c r="FB86" s="523"/>
      <c r="FC86" s="523"/>
      <c r="FD86" s="523"/>
      <c r="FE86" s="523"/>
      <c r="FF86" s="523"/>
      <c r="FG86" s="523"/>
      <c r="FH86" s="523"/>
      <c r="FI86" s="523"/>
      <c r="FJ86" s="523"/>
      <c r="FK86" s="523"/>
      <c r="FL86" s="523"/>
      <c r="FM86" s="523"/>
      <c r="FN86" s="523"/>
      <c r="FO86" s="523"/>
      <c r="FP86" s="523"/>
      <c r="FQ86" s="523"/>
      <c r="FR86" s="523"/>
      <c r="FS86" s="523"/>
      <c r="FT86" s="523"/>
      <c r="FU86" s="523"/>
      <c r="FV86" s="523"/>
      <c r="FW86" s="523"/>
      <c r="FX86" s="523"/>
      <c r="FY86" s="523"/>
      <c r="FZ86" s="523"/>
      <c r="GA86" s="523"/>
      <c r="GB86" s="523"/>
      <c r="GC86" s="523"/>
      <c r="GD86" s="523"/>
      <c r="GE86" s="523"/>
      <c r="GF86" s="523"/>
      <c r="GG86" s="523"/>
      <c r="GH86" s="523"/>
      <c r="GI86" s="523"/>
      <c r="GJ86" s="523"/>
      <c r="GK86" s="523"/>
      <c r="GL86" s="523"/>
      <c r="GM86" s="523"/>
      <c r="GN86" s="523"/>
      <c r="GO86" s="523"/>
      <c r="GP86" s="523"/>
      <c r="GQ86" s="523"/>
      <c r="GR86" s="523"/>
      <c r="GS86" s="523"/>
      <c r="GT86" s="523"/>
      <c r="GU86" s="523"/>
      <c r="GV86" s="523"/>
      <c r="GW86" s="523"/>
      <c r="GX86" s="523"/>
      <c r="GY86" s="523"/>
      <c r="GZ86" s="523"/>
      <c r="HA86" s="523"/>
      <c r="HB86" s="523"/>
      <c r="HC86" s="523"/>
      <c r="HD86" s="523"/>
      <c r="HE86" s="523"/>
      <c r="HF86" s="523"/>
      <c r="HG86" s="523"/>
      <c r="HH86" s="523"/>
      <c r="HI86" s="523"/>
      <c r="HJ86" s="523"/>
      <c r="HK86" s="523"/>
      <c r="HL86" s="523"/>
      <c r="HM86" s="523"/>
      <c r="HN86" s="523"/>
      <c r="HO86" s="523"/>
      <c r="HP86" s="523"/>
      <c r="HQ86" s="523"/>
      <c r="HR86" s="523"/>
      <c r="HS86" s="523"/>
      <c r="HT86" s="523"/>
      <c r="HU86" s="523"/>
      <c r="HV86" s="523"/>
      <c r="HW86" s="523"/>
      <c r="HX86" s="523"/>
      <c r="HY86" s="523"/>
      <c r="HZ86" s="523"/>
      <c r="IA86" s="523"/>
      <c r="IB86" s="523"/>
      <c r="IC86" s="523"/>
    </row>
    <row r="87" spans="1:237" s="464" customFormat="1" ht="151.5" customHeight="1" x14ac:dyDescent="0.2">
      <c r="A87" s="354">
        <f t="shared" si="5"/>
        <v>78</v>
      </c>
      <c r="B87" s="360" t="s">
        <v>144</v>
      </c>
      <c r="C87" s="406">
        <v>31201</v>
      </c>
      <c r="D87" s="357" t="s">
        <v>119</v>
      </c>
      <c r="E87" s="396">
        <v>3120103</v>
      </c>
      <c r="F87" s="360" t="s">
        <v>150</v>
      </c>
      <c r="G87" s="360" t="s">
        <v>27</v>
      </c>
      <c r="H87" s="363" t="s">
        <v>19</v>
      </c>
      <c r="I87" s="334">
        <v>108318032</v>
      </c>
      <c r="J87" s="334">
        <v>108318032</v>
      </c>
      <c r="K87" s="347">
        <v>42348</v>
      </c>
      <c r="L87" s="347">
        <v>42425</v>
      </c>
      <c r="M87" s="347">
        <v>42430</v>
      </c>
      <c r="N87" s="421">
        <v>365</v>
      </c>
      <c r="O87" s="347">
        <v>42795</v>
      </c>
      <c r="P87" s="423" t="s">
        <v>151</v>
      </c>
      <c r="Q87" s="424" t="s">
        <v>270</v>
      </c>
      <c r="R87" s="458" t="s">
        <v>334</v>
      </c>
      <c r="S87" s="409" t="s">
        <v>267</v>
      </c>
      <c r="T87" s="528" t="s">
        <v>649</v>
      </c>
      <c r="U87" s="368" t="s">
        <v>303</v>
      </c>
      <c r="V87" s="463"/>
      <c r="W87" s="463"/>
      <c r="X87" s="401"/>
      <c r="Y87" s="463"/>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c r="AV87" s="463"/>
      <c r="AW87" s="463"/>
      <c r="AX87" s="463"/>
      <c r="AY87" s="463"/>
      <c r="AZ87" s="463"/>
      <c r="BA87" s="463"/>
      <c r="BB87" s="463"/>
      <c r="BC87" s="463"/>
      <c r="BD87" s="463"/>
      <c r="BE87" s="463"/>
      <c r="BF87" s="463"/>
      <c r="BG87" s="463"/>
      <c r="BH87" s="463"/>
      <c r="BI87" s="463"/>
      <c r="BJ87" s="463"/>
      <c r="BK87" s="463"/>
      <c r="BL87" s="463"/>
      <c r="BM87" s="463"/>
      <c r="BN87" s="463"/>
      <c r="BO87" s="463"/>
      <c r="BP87" s="463"/>
      <c r="BQ87" s="463"/>
      <c r="BR87" s="463"/>
      <c r="BS87" s="463"/>
      <c r="BT87" s="463"/>
      <c r="BU87" s="463"/>
      <c r="BV87" s="463"/>
      <c r="BW87" s="463"/>
      <c r="BX87" s="463"/>
      <c r="BY87" s="463"/>
      <c r="BZ87" s="463"/>
      <c r="CA87" s="463"/>
      <c r="CB87" s="463"/>
      <c r="CC87" s="463"/>
      <c r="CD87" s="463"/>
      <c r="CE87" s="463"/>
      <c r="CF87" s="463"/>
      <c r="CG87" s="463"/>
      <c r="CH87" s="463"/>
      <c r="CI87" s="463"/>
      <c r="CJ87" s="463"/>
      <c r="CK87" s="463"/>
      <c r="CL87" s="463"/>
      <c r="CM87" s="463"/>
      <c r="CN87" s="463"/>
      <c r="CO87" s="463"/>
      <c r="CP87" s="463"/>
      <c r="CQ87" s="463"/>
      <c r="CR87" s="463"/>
      <c r="CS87" s="463"/>
      <c r="CT87" s="463"/>
      <c r="CU87" s="463"/>
      <c r="CV87" s="463"/>
      <c r="CW87" s="463"/>
      <c r="CX87" s="463"/>
      <c r="CY87" s="463"/>
      <c r="CZ87" s="463"/>
      <c r="DA87" s="463"/>
      <c r="DB87" s="463"/>
      <c r="DC87" s="463"/>
      <c r="DD87" s="463"/>
      <c r="DE87" s="463"/>
      <c r="DF87" s="463"/>
      <c r="DG87" s="463"/>
      <c r="DH87" s="463"/>
      <c r="DI87" s="463"/>
      <c r="DJ87" s="463"/>
      <c r="DK87" s="463"/>
      <c r="DL87" s="463"/>
      <c r="DM87" s="463"/>
      <c r="DN87" s="463"/>
      <c r="DO87" s="463"/>
      <c r="DP87" s="463"/>
      <c r="DQ87" s="463"/>
      <c r="DR87" s="463"/>
      <c r="DS87" s="463"/>
      <c r="DT87" s="463"/>
      <c r="DU87" s="463"/>
      <c r="DV87" s="463"/>
      <c r="DW87" s="463"/>
      <c r="DX87" s="463"/>
      <c r="DY87" s="463"/>
      <c r="DZ87" s="463"/>
      <c r="EA87" s="463"/>
      <c r="EB87" s="463"/>
      <c r="EC87" s="463"/>
      <c r="ED87" s="463"/>
      <c r="EE87" s="463"/>
      <c r="EF87" s="463"/>
      <c r="EG87" s="463"/>
      <c r="EH87" s="463"/>
      <c r="EI87" s="463"/>
      <c r="EJ87" s="463"/>
      <c r="EK87" s="463"/>
      <c r="EL87" s="463"/>
      <c r="EM87" s="463"/>
      <c r="EN87" s="463"/>
      <c r="EO87" s="463"/>
      <c r="EP87" s="463"/>
      <c r="EQ87" s="463"/>
      <c r="ER87" s="463"/>
      <c r="ES87" s="463"/>
      <c r="ET87" s="463"/>
      <c r="EU87" s="463"/>
      <c r="EV87" s="463"/>
      <c r="EW87" s="463"/>
      <c r="EX87" s="463"/>
      <c r="EY87" s="463"/>
      <c r="EZ87" s="463"/>
      <c r="FA87" s="463"/>
      <c r="FB87" s="463"/>
      <c r="FC87" s="463"/>
      <c r="FD87" s="463"/>
      <c r="FE87" s="463"/>
      <c r="FF87" s="463"/>
      <c r="FG87" s="463"/>
      <c r="FH87" s="463"/>
      <c r="FI87" s="463"/>
      <c r="FJ87" s="463"/>
      <c r="FK87" s="463"/>
      <c r="FL87" s="463"/>
      <c r="FM87" s="463"/>
      <c r="FN87" s="463"/>
      <c r="FO87" s="463"/>
      <c r="FP87" s="463"/>
      <c r="FQ87" s="463"/>
      <c r="FR87" s="463"/>
      <c r="FS87" s="463"/>
      <c r="FT87" s="463"/>
      <c r="FU87" s="463"/>
      <c r="FV87" s="463"/>
      <c r="FW87" s="463"/>
      <c r="FX87" s="463"/>
      <c r="FY87" s="463"/>
      <c r="FZ87" s="463"/>
      <c r="GA87" s="463"/>
      <c r="GB87" s="463"/>
      <c r="GC87" s="463"/>
      <c r="GD87" s="463"/>
      <c r="GE87" s="463"/>
      <c r="GF87" s="463"/>
      <c r="GG87" s="463"/>
      <c r="GH87" s="463"/>
      <c r="GI87" s="463"/>
      <c r="GJ87" s="463"/>
      <c r="GK87" s="463"/>
      <c r="GL87" s="463"/>
      <c r="GM87" s="463"/>
      <c r="GN87" s="463"/>
      <c r="GO87" s="463"/>
      <c r="GP87" s="463"/>
      <c r="GQ87" s="463"/>
      <c r="GR87" s="463"/>
      <c r="GS87" s="463"/>
      <c r="GT87" s="463"/>
      <c r="GU87" s="463"/>
      <c r="GV87" s="463"/>
      <c r="GW87" s="463"/>
      <c r="GX87" s="463"/>
      <c r="GY87" s="463"/>
      <c r="GZ87" s="463"/>
      <c r="HA87" s="463"/>
      <c r="HB87" s="463"/>
      <c r="HC87" s="463"/>
      <c r="HD87" s="463"/>
      <c r="HE87" s="463"/>
      <c r="HF87" s="463"/>
      <c r="HG87" s="463"/>
      <c r="HH87" s="463"/>
      <c r="HI87" s="463"/>
      <c r="HJ87" s="463"/>
      <c r="HK87" s="463"/>
      <c r="HL87" s="463"/>
      <c r="HM87" s="463"/>
      <c r="HN87" s="463"/>
      <c r="HO87" s="463"/>
      <c r="HP87" s="463"/>
      <c r="HQ87" s="463"/>
      <c r="HR87" s="463"/>
      <c r="HS87" s="463"/>
      <c r="HT87" s="463"/>
      <c r="HU87" s="463"/>
      <c r="HV87" s="463"/>
      <c r="HW87" s="463"/>
      <c r="HX87" s="463"/>
      <c r="HY87" s="463"/>
      <c r="HZ87" s="463"/>
      <c r="IA87" s="463"/>
      <c r="IB87" s="463"/>
      <c r="IC87" s="463"/>
    </row>
    <row r="88" spans="1:237" s="524" customFormat="1" ht="131.25" customHeight="1" x14ac:dyDescent="0.2">
      <c r="A88" s="354">
        <f t="shared" si="5"/>
        <v>79</v>
      </c>
      <c r="B88" s="360" t="s">
        <v>144</v>
      </c>
      <c r="C88" s="356" t="s">
        <v>16</v>
      </c>
      <c r="D88" s="357" t="s">
        <v>210</v>
      </c>
      <c r="E88" s="396">
        <v>312020501</v>
      </c>
      <c r="F88" s="360" t="s">
        <v>152</v>
      </c>
      <c r="G88" s="360" t="s">
        <v>32</v>
      </c>
      <c r="H88" s="363" t="s">
        <v>19</v>
      </c>
      <c r="I88" s="339">
        <v>25456345</v>
      </c>
      <c r="J88" s="339"/>
      <c r="K88" s="347">
        <v>42496</v>
      </c>
      <c r="L88" s="347">
        <v>42559</v>
      </c>
      <c r="M88" s="347">
        <v>42565</v>
      </c>
      <c r="N88" s="421">
        <v>365</v>
      </c>
      <c r="O88" s="347">
        <v>42930</v>
      </c>
      <c r="P88" s="423" t="s">
        <v>153</v>
      </c>
      <c r="Q88" s="424" t="s">
        <v>154</v>
      </c>
      <c r="R88" s="458" t="s">
        <v>155</v>
      </c>
      <c r="S88" s="409" t="s">
        <v>267</v>
      </c>
      <c r="T88" s="526"/>
      <c r="U88" s="527"/>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c r="BF88" s="523"/>
      <c r="BG88" s="523"/>
      <c r="BH88" s="523"/>
      <c r="BI88" s="523"/>
      <c r="BJ88" s="523"/>
      <c r="BK88" s="523"/>
      <c r="BL88" s="523"/>
      <c r="BM88" s="523"/>
      <c r="BN88" s="523"/>
      <c r="BO88" s="523"/>
      <c r="BP88" s="523"/>
      <c r="BQ88" s="523"/>
      <c r="BR88" s="523"/>
      <c r="BS88" s="523"/>
      <c r="BT88" s="523"/>
      <c r="BU88" s="523"/>
      <c r="BV88" s="523"/>
      <c r="BW88" s="523"/>
      <c r="BX88" s="523"/>
      <c r="BY88" s="523"/>
      <c r="BZ88" s="523"/>
      <c r="CA88" s="523"/>
      <c r="CB88" s="523"/>
      <c r="CC88" s="523"/>
      <c r="CD88" s="523"/>
      <c r="CE88" s="523"/>
      <c r="CF88" s="523"/>
      <c r="CG88" s="523"/>
      <c r="CH88" s="523"/>
      <c r="CI88" s="523"/>
      <c r="CJ88" s="523"/>
      <c r="CK88" s="523"/>
      <c r="CL88" s="523"/>
      <c r="CM88" s="523"/>
      <c r="CN88" s="523"/>
      <c r="CO88" s="523"/>
      <c r="CP88" s="523"/>
      <c r="CQ88" s="523"/>
      <c r="CR88" s="523"/>
      <c r="CS88" s="523"/>
      <c r="CT88" s="523"/>
      <c r="CU88" s="523"/>
      <c r="CV88" s="523"/>
      <c r="CW88" s="523"/>
      <c r="CX88" s="523"/>
      <c r="CY88" s="523"/>
      <c r="CZ88" s="523"/>
      <c r="DA88" s="523"/>
      <c r="DB88" s="523"/>
      <c r="DC88" s="523"/>
      <c r="DD88" s="523"/>
      <c r="DE88" s="523"/>
      <c r="DF88" s="523"/>
      <c r="DG88" s="523"/>
      <c r="DH88" s="523"/>
      <c r="DI88" s="523"/>
      <c r="DJ88" s="523"/>
      <c r="DK88" s="523"/>
      <c r="DL88" s="523"/>
      <c r="DM88" s="523"/>
      <c r="DN88" s="523"/>
      <c r="DO88" s="523"/>
      <c r="DP88" s="523"/>
      <c r="DQ88" s="523"/>
      <c r="DR88" s="523"/>
      <c r="DS88" s="523"/>
      <c r="DT88" s="523"/>
      <c r="DU88" s="523"/>
      <c r="DV88" s="523"/>
      <c r="DW88" s="523"/>
      <c r="DX88" s="523"/>
      <c r="DY88" s="523"/>
      <c r="DZ88" s="523"/>
      <c r="EA88" s="523"/>
      <c r="EB88" s="523"/>
      <c r="EC88" s="523"/>
      <c r="ED88" s="523"/>
      <c r="EE88" s="523"/>
      <c r="EF88" s="523"/>
      <c r="EG88" s="523"/>
      <c r="EH88" s="523"/>
      <c r="EI88" s="523"/>
      <c r="EJ88" s="523"/>
      <c r="EK88" s="523"/>
      <c r="EL88" s="523"/>
      <c r="EM88" s="523"/>
      <c r="EN88" s="523"/>
      <c r="EO88" s="523"/>
      <c r="EP88" s="523"/>
      <c r="EQ88" s="523"/>
      <c r="ER88" s="523"/>
      <c r="ES88" s="523"/>
      <c r="ET88" s="523"/>
      <c r="EU88" s="523"/>
      <c r="EV88" s="523"/>
      <c r="EW88" s="523"/>
      <c r="EX88" s="523"/>
      <c r="EY88" s="523"/>
      <c r="EZ88" s="523"/>
      <c r="FA88" s="523"/>
      <c r="FB88" s="523"/>
      <c r="FC88" s="523"/>
      <c r="FD88" s="523"/>
      <c r="FE88" s="523"/>
      <c r="FF88" s="523"/>
      <c r="FG88" s="523"/>
      <c r="FH88" s="523"/>
      <c r="FI88" s="523"/>
      <c r="FJ88" s="523"/>
      <c r="FK88" s="523"/>
      <c r="FL88" s="523"/>
      <c r="FM88" s="523"/>
      <c r="FN88" s="523"/>
      <c r="FO88" s="523"/>
      <c r="FP88" s="523"/>
      <c r="FQ88" s="523"/>
      <c r="FR88" s="523"/>
      <c r="FS88" s="523"/>
      <c r="FT88" s="523"/>
      <c r="FU88" s="523"/>
      <c r="FV88" s="523"/>
      <c r="FW88" s="523"/>
      <c r="FX88" s="523"/>
      <c r="FY88" s="523"/>
      <c r="FZ88" s="523"/>
      <c r="GA88" s="523"/>
      <c r="GB88" s="523"/>
      <c r="GC88" s="523"/>
      <c r="GD88" s="523"/>
      <c r="GE88" s="523"/>
      <c r="GF88" s="523"/>
      <c r="GG88" s="523"/>
      <c r="GH88" s="523"/>
      <c r="GI88" s="523"/>
      <c r="GJ88" s="523"/>
      <c r="GK88" s="523"/>
      <c r="GL88" s="523"/>
      <c r="GM88" s="523"/>
      <c r="GN88" s="523"/>
      <c r="GO88" s="523"/>
      <c r="GP88" s="523"/>
      <c r="GQ88" s="523"/>
      <c r="GR88" s="523"/>
      <c r="GS88" s="523"/>
      <c r="GT88" s="523"/>
      <c r="GU88" s="523"/>
      <c r="GV88" s="523"/>
      <c r="GW88" s="523"/>
      <c r="GX88" s="523"/>
      <c r="GY88" s="523"/>
      <c r="GZ88" s="523"/>
      <c r="HA88" s="523"/>
      <c r="HB88" s="523"/>
      <c r="HC88" s="523"/>
      <c r="HD88" s="523"/>
      <c r="HE88" s="523"/>
      <c r="HF88" s="523"/>
      <c r="HG88" s="523"/>
      <c r="HH88" s="523"/>
      <c r="HI88" s="523"/>
      <c r="HJ88" s="523"/>
      <c r="HK88" s="523"/>
      <c r="HL88" s="523"/>
      <c r="HM88" s="523"/>
      <c r="HN88" s="523"/>
      <c r="HO88" s="523"/>
      <c r="HP88" s="523"/>
      <c r="HQ88" s="523"/>
      <c r="HR88" s="523"/>
      <c r="HS88" s="523"/>
      <c r="HT88" s="523"/>
      <c r="HU88" s="523"/>
      <c r="HV88" s="523"/>
      <c r="HW88" s="523"/>
      <c r="HX88" s="523"/>
      <c r="HY88" s="523"/>
      <c r="HZ88" s="523"/>
      <c r="IA88" s="523"/>
      <c r="IB88" s="523"/>
      <c r="IC88" s="523"/>
    </row>
    <row r="89" spans="1:237" s="400" customFormat="1" ht="79.5" customHeight="1" x14ac:dyDescent="0.2">
      <c r="A89" s="354">
        <f t="shared" si="5"/>
        <v>80</v>
      </c>
      <c r="B89" s="360" t="s">
        <v>144</v>
      </c>
      <c r="C89" s="406">
        <v>31201</v>
      </c>
      <c r="D89" s="357" t="s">
        <v>119</v>
      </c>
      <c r="E89" s="396">
        <v>3120103</v>
      </c>
      <c r="F89" s="360" t="s">
        <v>150</v>
      </c>
      <c r="G89" s="360" t="s">
        <v>32</v>
      </c>
      <c r="H89" s="363" t="s">
        <v>19</v>
      </c>
      <c r="I89" s="339">
        <v>15711000.000000002</v>
      </c>
      <c r="J89" s="339"/>
      <c r="K89" s="347">
        <v>42480</v>
      </c>
      <c r="L89" s="347">
        <v>42527</v>
      </c>
      <c r="M89" s="347">
        <v>42530</v>
      </c>
      <c r="N89" s="421">
        <v>365</v>
      </c>
      <c r="O89" s="347">
        <v>42895</v>
      </c>
      <c r="P89" s="423" t="s">
        <v>156</v>
      </c>
      <c r="Q89" s="424" t="s">
        <v>157</v>
      </c>
      <c r="R89" s="425" t="s">
        <v>158</v>
      </c>
      <c r="S89" s="409" t="s">
        <v>267</v>
      </c>
      <c r="T89" s="368" t="s">
        <v>607</v>
      </c>
      <c r="U89" s="368" t="s">
        <v>296</v>
      </c>
    </row>
    <row r="90" spans="1:237" s="400" customFormat="1" ht="90" customHeight="1" x14ac:dyDescent="0.2">
      <c r="A90" s="354">
        <f t="shared" si="5"/>
        <v>81</v>
      </c>
      <c r="B90" s="360" t="s">
        <v>144</v>
      </c>
      <c r="C90" s="406">
        <v>31201</v>
      </c>
      <c r="D90" s="357" t="s">
        <v>119</v>
      </c>
      <c r="E90" s="396">
        <v>3120103</v>
      </c>
      <c r="F90" s="360" t="s">
        <v>150</v>
      </c>
      <c r="G90" s="360" t="s">
        <v>32</v>
      </c>
      <c r="H90" s="363" t="s">
        <v>19</v>
      </c>
      <c r="I90" s="339">
        <v>28000000</v>
      </c>
      <c r="J90" s="339"/>
      <c r="K90" s="347">
        <v>42514</v>
      </c>
      <c r="L90" s="347">
        <v>42577</v>
      </c>
      <c r="M90" s="347">
        <v>42580</v>
      </c>
      <c r="N90" s="421">
        <v>90</v>
      </c>
      <c r="O90" s="347">
        <v>42670</v>
      </c>
      <c r="P90" s="423" t="s">
        <v>255</v>
      </c>
      <c r="Q90" s="424" t="s">
        <v>256</v>
      </c>
      <c r="R90" s="425" t="s">
        <v>257</v>
      </c>
      <c r="S90" s="409" t="s">
        <v>267</v>
      </c>
      <c r="T90" s="343"/>
      <c r="U90" s="529"/>
    </row>
    <row r="91" spans="1:237" s="400" customFormat="1" ht="86.25" customHeight="1" x14ac:dyDescent="0.2">
      <c r="A91" s="354">
        <f t="shared" si="5"/>
        <v>82</v>
      </c>
      <c r="B91" s="360" t="s">
        <v>144</v>
      </c>
      <c r="C91" s="406">
        <v>31201</v>
      </c>
      <c r="D91" s="460" t="s">
        <v>119</v>
      </c>
      <c r="E91" s="396">
        <v>3120102</v>
      </c>
      <c r="F91" s="512" t="s">
        <v>159</v>
      </c>
      <c r="G91" s="360" t="s">
        <v>27</v>
      </c>
      <c r="H91" s="363" t="s">
        <v>28</v>
      </c>
      <c r="I91" s="339">
        <f>50000000-18628800-1500200</f>
        <v>29871000</v>
      </c>
      <c r="J91" s="339"/>
      <c r="K91" s="347">
        <v>42591</v>
      </c>
      <c r="L91" s="347">
        <v>42675</v>
      </c>
      <c r="M91" s="347">
        <v>42678</v>
      </c>
      <c r="N91" s="421">
        <v>365</v>
      </c>
      <c r="O91" s="347">
        <v>43043</v>
      </c>
      <c r="P91" s="423" t="s">
        <v>160</v>
      </c>
      <c r="Q91" s="424" t="s">
        <v>584</v>
      </c>
      <c r="R91" s="425" t="s">
        <v>161</v>
      </c>
      <c r="S91" s="409" t="s">
        <v>267</v>
      </c>
      <c r="T91" s="343"/>
      <c r="U91" s="529"/>
    </row>
    <row r="92" spans="1:237" s="400" customFormat="1" ht="174" customHeight="1" x14ac:dyDescent="0.2">
      <c r="A92" s="354">
        <f t="shared" si="5"/>
        <v>83</v>
      </c>
      <c r="B92" s="360" t="s">
        <v>144</v>
      </c>
      <c r="C92" s="363">
        <v>31202</v>
      </c>
      <c r="D92" s="357" t="s">
        <v>210</v>
      </c>
      <c r="E92" s="396">
        <v>3120203</v>
      </c>
      <c r="F92" s="360" t="s">
        <v>162</v>
      </c>
      <c r="G92" s="363" t="s">
        <v>81</v>
      </c>
      <c r="H92" s="470" t="s">
        <v>213</v>
      </c>
      <c r="I92" s="339">
        <v>53000000</v>
      </c>
      <c r="J92" s="339"/>
      <c r="K92" s="347">
        <v>42479</v>
      </c>
      <c r="L92" s="347">
        <v>42491</v>
      </c>
      <c r="M92" s="347">
        <f>L92+5</f>
        <v>42496</v>
      </c>
      <c r="N92" s="421">
        <v>365</v>
      </c>
      <c r="O92" s="347">
        <f>M92+N92</f>
        <v>42861</v>
      </c>
      <c r="P92" s="423" t="s">
        <v>163</v>
      </c>
      <c r="Q92" s="424" t="s">
        <v>581</v>
      </c>
      <c r="R92" s="425" t="s">
        <v>164</v>
      </c>
      <c r="S92" s="409" t="s">
        <v>267</v>
      </c>
      <c r="T92" s="348" t="s">
        <v>615</v>
      </c>
      <c r="U92" s="368" t="s">
        <v>296</v>
      </c>
    </row>
    <row r="93" spans="1:237" s="400" customFormat="1" ht="117.75" customHeight="1" x14ac:dyDescent="0.2">
      <c r="A93" s="354">
        <f t="shared" si="5"/>
        <v>84</v>
      </c>
      <c r="B93" s="360" t="s">
        <v>144</v>
      </c>
      <c r="C93" s="363">
        <v>31202</v>
      </c>
      <c r="D93" s="357" t="s">
        <v>210</v>
      </c>
      <c r="E93" s="396">
        <v>3120203</v>
      </c>
      <c r="F93" s="360" t="s">
        <v>162</v>
      </c>
      <c r="G93" s="363" t="s">
        <v>77</v>
      </c>
      <c r="H93" s="363" t="s">
        <v>28</v>
      </c>
      <c r="I93" s="339">
        <v>4747739</v>
      </c>
      <c r="J93" s="339">
        <v>4747739</v>
      </c>
      <c r="K93" s="347">
        <v>42461</v>
      </c>
      <c r="L93" s="347">
        <v>42516</v>
      </c>
      <c r="M93" s="347">
        <f>L93+5</f>
        <v>42521</v>
      </c>
      <c r="N93" s="421">
        <v>365</v>
      </c>
      <c r="O93" s="347">
        <f>M93+N93</f>
        <v>42886</v>
      </c>
      <c r="P93" s="423" t="s">
        <v>165</v>
      </c>
      <c r="Q93" s="424" t="s">
        <v>166</v>
      </c>
      <c r="R93" s="425" t="s">
        <v>167</v>
      </c>
      <c r="S93" s="409" t="s">
        <v>267</v>
      </c>
      <c r="T93" s="348" t="s">
        <v>787</v>
      </c>
      <c r="U93" s="368" t="s">
        <v>303</v>
      </c>
    </row>
    <row r="94" spans="1:237" s="405" customFormat="1" ht="109.5" customHeight="1" x14ac:dyDescent="0.2">
      <c r="A94" s="354">
        <f t="shared" si="5"/>
        <v>85</v>
      </c>
      <c r="B94" s="360" t="s">
        <v>144</v>
      </c>
      <c r="C94" s="406">
        <v>31202</v>
      </c>
      <c r="D94" s="357" t="s">
        <v>210</v>
      </c>
      <c r="E94" s="396">
        <v>3120204</v>
      </c>
      <c r="F94" s="512" t="s">
        <v>229</v>
      </c>
      <c r="G94" s="363" t="s">
        <v>27</v>
      </c>
      <c r="H94" s="363" t="s">
        <v>28</v>
      </c>
      <c r="I94" s="339">
        <v>60000000</v>
      </c>
      <c r="J94" s="339">
        <v>60000000</v>
      </c>
      <c r="K94" s="347">
        <v>42348</v>
      </c>
      <c r="L94" s="347">
        <v>42489</v>
      </c>
      <c r="M94" s="530" t="s">
        <v>653</v>
      </c>
      <c r="N94" s="421">
        <v>365</v>
      </c>
      <c r="O94" s="530" t="s">
        <v>653</v>
      </c>
      <c r="P94" s="423" t="s">
        <v>168</v>
      </c>
      <c r="Q94" s="348" t="s">
        <v>650</v>
      </c>
      <c r="R94" s="531" t="s">
        <v>651</v>
      </c>
      <c r="S94" s="409" t="s">
        <v>267</v>
      </c>
      <c r="T94" s="348" t="s">
        <v>652</v>
      </c>
      <c r="U94" s="368" t="s">
        <v>303</v>
      </c>
      <c r="X94" s="401"/>
    </row>
    <row r="95" spans="1:237" s="405" customFormat="1" ht="126" customHeight="1" x14ac:dyDescent="0.2">
      <c r="A95" s="354">
        <f t="shared" si="5"/>
        <v>86</v>
      </c>
      <c r="B95" s="360" t="s">
        <v>144</v>
      </c>
      <c r="C95" s="356" t="s">
        <v>16</v>
      </c>
      <c r="D95" s="357" t="s">
        <v>210</v>
      </c>
      <c r="E95" s="396">
        <v>312020501</v>
      </c>
      <c r="F95" s="360" t="s">
        <v>84</v>
      </c>
      <c r="G95" s="363" t="s">
        <v>102</v>
      </c>
      <c r="H95" s="363" t="s">
        <v>28</v>
      </c>
      <c r="I95" s="339">
        <v>873800000</v>
      </c>
      <c r="J95" s="339"/>
      <c r="K95" s="347">
        <v>42359</v>
      </c>
      <c r="L95" s="347">
        <v>42457</v>
      </c>
      <c r="M95" s="347">
        <v>42461</v>
      </c>
      <c r="N95" s="421">
        <v>365</v>
      </c>
      <c r="O95" s="347">
        <v>42826</v>
      </c>
      <c r="P95" s="423" t="s">
        <v>169</v>
      </c>
      <c r="Q95" s="424" t="s">
        <v>170</v>
      </c>
      <c r="R95" s="425" t="s">
        <v>171</v>
      </c>
      <c r="S95" s="409" t="s">
        <v>267</v>
      </c>
      <c r="T95" s="348" t="s">
        <v>458</v>
      </c>
      <c r="U95" s="368" t="s">
        <v>296</v>
      </c>
    </row>
    <row r="96" spans="1:237" s="405" customFormat="1" ht="247.5" customHeight="1" x14ac:dyDescent="0.2">
      <c r="A96" s="354">
        <f t="shared" si="5"/>
        <v>87</v>
      </c>
      <c r="B96" s="360" t="s">
        <v>144</v>
      </c>
      <c r="C96" s="363">
        <v>31202</v>
      </c>
      <c r="D96" s="357" t="s">
        <v>210</v>
      </c>
      <c r="E96" s="396">
        <v>3120201</v>
      </c>
      <c r="F96" s="360" t="s">
        <v>172</v>
      </c>
      <c r="G96" s="363" t="s">
        <v>81</v>
      </c>
      <c r="H96" s="348" t="s">
        <v>173</v>
      </c>
      <c r="I96" s="339">
        <v>72351180</v>
      </c>
      <c r="J96" s="339">
        <v>72351180</v>
      </c>
      <c r="K96" s="347">
        <v>42377</v>
      </c>
      <c r="L96" s="347">
        <v>42401</v>
      </c>
      <c r="M96" s="347">
        <v>42403</v>
      </c>
      <c r="N96" s="421">
        <v>365</v>
      </c>
      <c r="O96" s="347">
        <v>42768</v>
      </c>
      <c r="P96" s="423" t="s">
        <v>174</v>
      </c>
      <c r="Q96" s="368" t="s">
        <v>471</v>
      </c>
      <c r="R96" s="458" t="s">
        <v>175</v>
      </c>
      <c r="S96" s="409" t="s">
        <v>267</v>
      </c>
      <c r="T96" s="457" t="s">
        <v>335</v>
      </c>
      <c r="U96" s="368" t="s">
        <v>303</v>
      </c>
      <c r="X96" s="401"/>
    </row>
    <row r="97" spans="1:21" s="400" customFormat="1" ht="101.25" customHeight="1" x14ac:dyDescent="0.2">
      <c r="A97" s="354">
        <f t="shared" si="5"/>
        <v>88</v>
      </c>
      <c r="B97" s="360" t="s">
        <v>144</v>
      </c>
      <c r="C97" s="356" t="s">
        <v>16</v>
      </c>
      <c r="D97" s="357" t="s">
        <v>210</v>
      </c>
      <c r="E97" s="396">
        <v>312020501</v>
      </c>
      <c r="F97" s="360" t="s">
        <v>84</v>
      </c>
      <c r="G97" s="363" t="s">
        <v>77</v>
      </c>
      <c r="H97" s="363" t="s">
        <v>28</v>
      </c>
      <c r="I97" s="339">
        <v>29877362</v>
      </c>
      <c r="J97" s="339"/>
      <c r="K97" s="347">
        <v>42513</v>
      </c>
      <c r="L97" s="347">
        <v>42576</v>
      </c>
      <c r="M97" s="347">
        <v>42580</v>
      </c>
      <c r="N97" s="421">
        <v>365</v>
      </c>
      <c r="O97" s="347">
        <v>42945</v>
      </c>
      <c r="P97" s="476" t="s">
        <v>176</v>
      </c>
      <c r="Q97" s="424" t="s">
        <v>177</v>
      </c>
      <c r="R97" s="458" t="s">
        <v>178</v>
      </c>
      <c r="S97" s="409" t="s">
        <v>267</v>
      </c>
      <c r="T97" s="343"/>
      <c r="U97" s="529"/>
    </row>
    <row r="98" spans="1:21" s="400" customFormat="1" ht="125.25" customHeight="1" x14ac:dyDescent="0.2">
      <c r="A98" s="354">
        <f t="shared" si="5"/>
        <v>89</v>
      </c>
      <c r="B98" s="360" t="s">
        <v>144</v>
      </c>
      <c r="C98" s="356" t="s">
        <v>16</v>
      </c>
      <c r="D98" s="357" t="s">
        <v>210</v>
      </c>
      <c r="E98" s="396">
        <v>312020501</v>
      </c>
      <c r="F98" s="360" t="s">
        <v>84</v>
      </c>
      <c r="G98" s="363" t="s">
        <v>27</v>
      </c>
      <c r="H98" s="363" t="s">
        <v>28</v>
      </c>
      <c r="I98" s="339">
        <v>102537737</v>
      </c>
      <c r="J98" s="339"/>
      <c r="K98" s="347">
        <v>42543</v>
      </c>
      <c r="L98" s="347">
        <v>42627</v>
      </c>
      <c r="M98" s="347">
        <v>42632</v>
      </c>
      <c r="N98" s="421">
        <v>365</v>
      </c>
      <c r="O98" s="347">
        <v>42997</v>
      </c>
      <c r="P98" s="476" t="s">
        <v>179</v>
      </c>
      <c r="Q98" s="424" t="s">
        <v>180</v>
      </c>
      <c r="R98" s="458" t="s">
        <v>178</v>
      </c>
      <c r="S98" s="409" t="s">
        <v>267</v>
      </c>
      <c r="T98" s="343"/>
      <c r="U98" s="529"/>
    </row>
    <row r="99" spans="1:21" s="400" customFormat="1" ht="69" customHeight="1" x14ac:dyDescent="0.2">
      <c r="A99" s="354">
        <f t="shared" si="5"/>
        <v>90</v>
      </c>
      <c r="B99" s="360" t="s">
        <v>144</v>
      </c>
      <c r="C99" s="356" t="s">
        <v>16</v>
      </c>
      <c r="D99" s="357" t="s">
        <v>210</v>
      </c>
      <c r="E99" s="396">
        <v>312020501</v>
      </c>
      <c r="F99" s="360" t="s">
        <v>84</v>
      </c>
      <c r="G99" s="363" t="s">
        <v>77</v>
      </c>
      <c r="H99" s="363" t="s">
        <v>28</v>
      </c>
      <c r="I99" s="339">
        <v>10474000.000000002</v>
      </c>
      <c r="J99" s="339"/>
      <c r="K99" s="347">
        <v>42527</v>
      </c>
      <c r="L99" s="347">
        <v>42590</v>
      </c>
      <c r="M99" s="347">
        <v>42594</v>
      </c>
      <c r="N99" s="421">
        <v>365</v>
      </c>
      <c r="O99" s="347">
        <v>42959</v>
      </c>
      <c r="P99" s="476" t="s">
        <v>181</v>
      </c>
      <c r="Q99" s="532" t="s">
        <v>182</v>
      </c>
      <c r="R99" s="458" t="s">
        <v>183</v>
      </c>
      <c r="S99" s="409" t="s">
        <v>267</v>
      </c>
      <c r="T99" s="343"/>
      <c r="U99" s="529"/>
    </row>
    <row r="100" spans="1:21" s="400" customFormat="1" ht="155.25" customHeight="1" x14ac:dyDescent="0.2">
      <c r="A100" s="354">
        <f t="shared" si="5"/>
        <v>91</v>
      </c>
      <c r="B100" s="360" t="s">
        <v>144</v>
      </c>
      <c r="C100" s="466" t="s">
        <v>142</v>
      </c>
      <c r="D100" s="357" t="s">
        <v>104</v>
      </c>
      <c r="E100" s="406">
        <v>311020301</v>
      </c>
      <c r="F100" s="360" t="s">
        <v>80</v>
      </c>
      <c r="G100" s="363" t="s">
        <v>77</v>
      </c>
      <c r="H100" s="363" t="s">
        <v>28</v>
      </c>
      <c r="I100" s="339">
        <f>50000000-5000000</f>
        <v>45000000</v>
      </c>
      <c r="J100" s="339"/>
      <c r="K100" s="347">
        <v>42480</v>
      </c>
      <c r="L100" s="347">
        <v>42535</v>
      </c>
      <c r="M100" s="347">
        <f>L100+L845</f>
        <v>42535</v>
      </c>
      <c r="N100" s="421">
        <v>120</v>
      </c>
      <c r="O100" s="347">
        <f>M100+N100</f>
        <v>42655</v>
      </c>
      <c r="P100" s="476" t="s">
        <v>184</v>
      </c>
      <c r="Q100" s="424" t="s">
        <v>577</v>
      </c>
      <c r="R100" s="458" t="s">
        <v>185</v>
      </c>
      <c r="S100" s="409" t="s">
        <v>267</v>
      </c>
      <c r="T100" s="343"/>
      <c r="U100" s="529"/>
    </row>
    <row r="101" spans="1:21" s="405" customFormat="1" ht="225" customHeight="1" x14ac:dyDescent="0.2">
      <c r="A101" s="354">
        <f t="shared" si="5"/>
        <v>92</v>
      </c>
      <c r="B101" s="360" t="s">
        <v>144</v>
      </c>
      <c r="C101" s="406">
        <v>33</v>
      </c>
      <c r="D101" s="316" t="s">
        <v>24</v>
      </c>
      <c r="E101" s="396" t="s">
        <v>97</v>
      </c>
      <c r="F101" s="316" t="s">
        <v>211</v>
      </c>
      <c r="G101" s="348" t="s">
        <v>198</v>
      </c>
      <c r="H101" s="363" t="s">
        <v>262</v>
      </c>
      <c r="I101" s="339">
        <v>28000000</v>
      </c>
      <c r="J101" s="339"/>
      <c r="K101" s="347">
        <v>42542</v>
      </c>
      <c r="L101" s="347">
        <v>42603</v>
      </c>
      <c r="M101" s="347">
        <v>42608</v>
      </c>
      <c r="N101" s="421">
        <v>90</v>
      </c>
      <c r="O101" s="347">
        <f>+M101+N101</f>
        <v>42698</v>
      </c>
      <c r="P101" s="465" t="s">
        <v>186</v>
      </c>
      <c r="Q101" s="424" t="s">
        <v>811</v>
      </c>
      <c r="R101" s="458" t="s">
        <v>254</v>
      </c>
      <c r="S101" s="409" t="s">
        <v>267</v>
      </c>
      <c r="T101" s="457" t="s">
        <v>818</v>
      </c>
      <c r="U101" s="368" t="s">
        <v>296</v>
      </c>
    </row>
    <row r="102" spans="1:21" s="400" customFormat="1" ht="163.5" customHeight="1" x14ac:dyDescent="0.2">
      <c r="A102" s="354">
        <f t="shared" si="5"/>
        <v>93</v>
      </c>
      <c r="B102" s="360" t="s">
        <v>144</v>
      </c>
      <c r="C102" s="406">
        <v>33</v>
      </c>
      <c r="D102" s="316" t="s">
        <v>24</v>
      </c>
      <c r="E102" s="396" t="s">
        <v>97</v>
      </c>
      <c r="F102" s="316" t="s">
        <v>211</v>
      </c>
      <c r="G102" s="471" t="s">
        <v>102</v>
      </c>
      <c r="H102" s="363" t="s">
        <v>187</v>
      </c>
      <c r="I102" s="339">
        <v>312000000</v>
      </c>
      <c r="J102" s="339"/>
      <c r="K102" s="347">
        <v>42521</v>
      </c>
      <c r="L102" s="347">
        <v>42614</v>
      </c>
      <c r="M102" s="347">
        <v>42619</v>
      </c>
      <c r="N102" s="421">
        <v>180</v>
      </c>
      <c r="O102" s="347">
        <v>42799</v>
      </c>
      <c r="P102" s="476" t="s">
        <v>188</v>
      </c>
      <c r="Q102" s="424" t="s">
        <v>316</v>
      </c>
      <c r="R102" s="458" t="s">
        <v>189</v>
      </c>
      <c r="S102" s="409" t="s">
        <v>267</v>
      </c>
      <c r="T102" s="343"/>
      <c r="U102" s="529"/>
    </row>
    <row r="103" spans="1:21" s="400" customFormat="1" ht="125.25" customHeight="1" x14ac:dyDescent="0.2">
      <c r="A103" s="354">
        <f t="shared" si="5"/>
        <v>94</v>
      </c>
      <c r="B103" s="360" t="s">
        <v>144</v>
      </c>
      <c r="C103" s="406">
        <v>33</v>
      </c>
      <c r="D103" s="316" t="s">
        <v>24</v>
      </c>
      <c r="E103" s="396" t="s">
        <v>97</v>
      </c>
      <c r="F103" s="316" t="s">
        <v>211</v>
      </c>
      <c r="G103" s="363" t="s">
        <v>27</v>
      </c>
      <c r="H103" s="363" t="s">
        <v>28</v>
      </c>
      <c r="I103" s="339">
        <f>100000000-I104</f>
        <v>85000000</v>
      </c>
      <c r="J103" s="339"/>
      <c r="K103" s="347">
        <v>42535</v>
      </c>
      <c r="L103" s="347">
        <v>42627</v>
      </c>
      <c r="M103" s="347">
        <v>42633</v>
      </c>
      <c r="N103" s="421">
        <v>15</v>
      </c>
      <c r="O103" s="347">
        <f>+M103+N103</f>
        <v>42648</v>
      </c>
      <c r="P103" s="476" t="s">
        <v>190</v>
      </c>
      <c r="Q103" s="424" t="s">
        <v>317</v>
      </c>
      <c r="R103" s="458" t="s">
        <v>191</v>
      </c>
      <c r="S103" s="409" t="s">
        <v>267</v>
      </c>
      <c r="T103" s="477"/>
      <c r="U103" s="477"/>
    </row>
    <row r="104" spans="1:21" s="400" customFormat="1" ht="99" customHeight="1" x14ac:dyDescent="0.2">
      <c r="A104" s="354">
        <f t="shared" si="5"/>
        <v>95</v>
      </c>
      <c r="B104" s="360" t="s">
        <v>144</v>
      </c>
      <c r="C104" s="406">
        <v>33</v>
      </c>
      <c r="D104" s="316" t="s">
        <v>24</v>
      </c>
      <c r="E104" s="396" t="s">
        <v>97</v>
      </c>
      <c r="F104" s="316" t="s">
        <v>211</v>
      </c>
      <c r="G104" s="363" t="s">
        <v>27</v>
      </c>
      <c r="H104" s="363" t="s">
        <v>28</v>
      </c>
      <c r="I104" s="339">
        <v>15000000</v>
      </c>
      <c r="J104" s="339"/>
      <c r="K104" s="347">
        <v>42535</v>
      </c>
      <c r="L104" s="347">
        <v>42627</v>
      </c>
      <c r="M104" s="347">
        <v>42633</v>
      </c>
      <c r="N104" s="421">
        <v>15</v>
      </c>
      <c r="O104" s="347">
        <f>+M104+N104</f>
        <v>42648</v>
      </c>
      <c r="P104" s="476" t="s">
        <v>190</v>
      </c>
      <c r="Q104" s="424" t="s">
        <v>317</v>
      </c>
      <c r="R104" s="458" t="s">
        <v>191</v>
      </c>
      <c r="S104" s="409" t="s">
        <v>267</v>
      </c>
      <c r="T104" s="477" t="s">
        <v>798</v>
      </c>
      <c r="U104" s="477" t="s">
        <v>799</v>
      </c>
    </row>
    <row r="105" spans="1:21" s="400" customFormat="1" ht="87" customHeight="1" x14ac:dyDescent="0.2">
      <c r="A105" s="354">
        <f t="shared" si="5"/>
        <v>96</v>
      </c>
      <c r="B105" s="360" t="s">
        <v>144</v>
      </c>
      <c r="C105" s="406">
        <v>33</v>
      </c>
      <c r="D105" s="316" t="s">
        <v>24</v>
      </c>
      <c r="E105" s="396" t="s">
        <v>97</v>
      </c>
      <c r="F105" s="316" t="s">
        <v>211</v>
      </c>
      <c r="G105" s="363" t="s">
        <v>27</v>
      </c>
      <c r="H105" s="363" t="s">
        <v>63</v>
      </c>
      <c r="I105" s="339">
        <v>43000000</v>
      </c>
      <c r="J105" s="339"/>
      <c r="K105" s="347">
        <v>42527</v>
      </c>
      <c r="L105" s="347">
        <v>42611</v>
      </c>
      <c r="M105" s="347">
        <v>42613</v>
      </c>
      <c r="N105" s="421">
        <v>60</v>
      </c>
      <c r="O105" s="347">
        <v>42673</v>
      </c>
      <c r="P105" s="476" t="s">
        <v>192</v>
      </c>
      <c r="Q105" s="424" t="s">
        <v>318</v>
      </c>
      <c r="R105" s="458" t="s">
        <v>193</v>
      </c>
      <c r="S105" s="409" t="s">
        <v>267</v>
      </c>
      <c r="T105" s="343"/>
      <c r="U105" s="529"/>
    </row>
    <row r="106" spans="1:21" s="400" customFormat="1" ht="257.25" customHeight="1" x14ac:dyDescent="0.2">
      <c r="A106" s="354">
        <f t="shared" si="5"/>
        <v>97</v>
      </c>
      <c r="B106" s="360" t="s">
        <v>144</v>
      </c>
      <c r="C106" s="406">
        <v>33</v>
      </c>
      <c r="D106" s="316" t="s">
        <v>24</v>
      </c>
      <c r="E106" s="396" t="s">
        <v>97</v>
      </c>
      <c r="F106" s="316" t="s">
        <v>211</v>
      </c>
      <c r="G106" s="471" t="s">
        <v>102</v>
      </c>
      <c r="H106" s="363" t="s">
        <v>187</v>
      </c>
      <c r="I106" s="339">
        <v>2712000000</v>
      </c>
      <c r="J106" s="339"/>
      <c r="K106" s="347">
        <v>42510</v>
      </c>
      <c r="L106" s="347">
        <v>42602</v>
      </c>
      <c r="M106" s="347">
        <v>42607</v>
      </c>
      <c r="N106" s="421">
        <f>6*30</f>
        <v>180</v>
      </c>
      <c r="O106" s="347">
        <f>+M106+N106</f>
        <v>42787</v>
      </c>
      <c r="P106" s="476" t="s">
        <v>190</v>
      </c>
      <c r="Q106" s="424" t="s">
        <v>319</v>
      </c>
      <c r="R106" s="458" t="s">
        <v>194</v>
      </c>
      <c r="S106" s="409" t="s">
        <v>267</v>
      </c>
      <c r="T106" s="368" t="s">
        <v>704</v>
      </c>
      <c r="U106" s="348" t="s">
        <v>296</v>
      </c>
    </row>
    <row r="107" spans="1:21" s="405" customFormat="1" ht="107.25" customHeight="1" x14ac:dyDescent="0.2">
      <c r="A107" s="354">
        <f t="shared" si="5"/>
        <v>98</v>
      </c>
      <c r="B107" s="395" t="s">
        <v>144</v>
      </c>
      <c r="C107" s="396">
        <v>33</v>
      </c>
      <c r="D107" s="316" t="s">
        <v>24</v>
      </c>
      <c r="E107" s="363" t="s">
        <v>97</v>
      </c>
      <c r="F107" s="316" t="s">
        <v>211</v>
      </c>
      <c r="G107" s="396" t="s">
        <v>77</v>
      </c>
      <c r="H107" s="360" t="s">
        <v>28</v>
      </c>
      <c r="I107" s="339">
        <v>31000000</v>
      </c>
      <c r="J107" s="339"/>
      <c r="K107" s="347">
        <v>42473</v>
      </c>
      <c r="L107" s="347">
        <v>42546</v>
      </c>
      <c r="M107" s="347">
        <f>L107+5</f>
        <v>42551</v>
      </c>
      <c r="N107" s="421">
        <v>90</v>
      </c>
      <c r="O107" s="347">
        <f>M107+N107</f>
        <v>42641</v>
      </c>
      <c r="P107" s="476" t="s">
        <v>599</v>
      </c>
      <c r="Q107" s="424" t="s">
        <v>604</v>
      </c>
      <c r="R107" s="458" t="s">
        <v>603</v>
      </c>
      <c r="S107" s="409" t="s">
        <v>267</v>
      </c>
      <c r="T107" s="368" t="s">
        <v>621</v>
      </c>
      <c r="U107" s="348" t="s">
        <v>296</v>
      </c>
    </row>
    <row r="108" spans="1:21" s="400" customFormat="1" ht="116.25" customHeight="1" x14ac:dyDescent="0.2">
      <c r="A108" s="354">
        <f t="shared" si="5"/>
        <v>99</v>
      </c>
      <c r="B108" s="395" t="s">
        <v>144</v>
      </c>
      <c r="C108" s="396">
        <v>33</v>
      </c>
      <c r="D108" s="316" t="s">
        <v>24</v>
      </c>
      <c r="E108" s="363" t="s">
        <v>97</v>
      </c>
      <c r="F108" s="316" t="s">
        <v>211</v>
      </c>
      <c r="G108" s="471" t="s">
        <v>212</v>
      </c>
      <c r="H108" s="487" t="s">
        <v>195</v>
      </c>
      <c r="I108" s="339">
        <v>300000000</v>
      </c>
      <c r="J108" s="339"/>
      <c r="K108" s="347">
        <v>42563</v>
      </c>
      <c r="L108" s="347">
        <v>42703</v>
      </c>
      <c r="M108" s="347">
        <v>42708</v>
      </c>
      <c r="N108" s="421">
        <v>270</v>
      </c>
      <c r="O108" s="347">
        <v>42978</v>
      </c>
      <c r="P108" s="476" t="s">
        <v>196</v>
      </c>
      <c r="Q108" s="424" t="s">
        <v>320</v>
      </c>
      <c r="R108" s="458" t="s">
        <v>197</v>
      </c>
      <c r="S108" s="409" t="s">
        <v>267</v>
      </c>
      <c r="T108" s="343"/>
      <c r="U108" s="529"/>
    </row>
    <row r="109" spans="1:21" s="400" customFormat="1" ht="116.25" customHeight="1" x14ac:dyDescent="0.2">
      <c r="A109" s="354">
        <f t="shared" si="5"/>
        <v>100</v>
      </c>
      <c r="B109" s="395" t="s">
        <v>144</v>
      </c>
      <c r="C109" s="396">
        <v>33</v>
      </c>
      <c r="D109" s="316" t="s">
        <v>24</v>
      </c>
      <c r="E109" s="363" t="s">
        <v>97</v>
      </c>
      <c r="F109" s="316" t="s">
        <v>211</v>
      </c>
      <c r="G109" s="471" t="s">
        <v>27</v>
      </c>
      <c r="H109" s="487" t="s">
        <v>63</v>
      </c>
      <c r="I109" s="339">
        <v>450000000</v>
      </c>
      <c r="J109" s="339"/>
      <c r="K109" s="533">
        <v>42597</v>
      </c>
      <c r="L109" s="533">
        <f>K109+90</f>
        <v>42687</v>
      </c>
      <c r="M109" s="533">
        <f>L109+5</f>
        <v>42692</v>
      </c>
      <c r="N109" s="421">
        <v>60</v>
      </c>
      <c r="O109" s="533">
        <f>M109+N109</f>
        <v>42752</v>
      </c>
      <c r="P109" s="534" t="s">
        <v>751</v>
      </c>
      <c r="Q109" s="532" t="s">
        <v>752</v>
      </c>
      <c r="R109" s="470" t="s">
        <v>753</v>
      </c>
      <c r="S109" s="409"/>
      <c r="T109" s="343"/>
      <c r="U109" s="529"/>
    </row>
    <row r="110" spans="1:21" s="400" customFormat="1" ht="74.25" customHeight="1" x14ac:dyDescent="0.2">
      <c r="A110" s="354">
        <f t="shared" si="5"/>
        <v>101</v>
      </c>
      <c r="B110" s="395" t="s">
        <v>202</v>
      </c>
      <c r="C110" s="471">
        <v>33</v>
      </c>
      <c r="D110" s="535" t="s">
        <v>261</v>
      </c>
      <c r="E110" s="536" t="s">
        <v>97</v>
      </c>
      <c r="F110" s="348" t="s">
        <v>98</v>
      </c>
      <c r="G110" s="348" t="s">
        <v>198</v>
      </c>
      <c r="H110" s="348" t="s">
        <v>199</v>
      </c>
      <c r="I110" s="327">
        <v>5200000</v>
      </c>
      <c r="J110" s="343"/>
      <c r="K110" s="346">
        <v>42625</v>
      </c>
      <c r="L110" s="346">
        <f>+K110+63</f>
        <v>42688</v>
      </c>
      <c r="M110" s="346">
        <f>+L110+7</f>
        <v>42695</v>
      </c>
      <c r="N110" s="537">
        <v>15</v>
      </c>
      <c r="O110" s="346">
        <f>+M110+N110</f>
        <v>42710</v>
      </c>
      <c r="P110" s="516" t="s">
        <v>200</v>
      </c>
      <c r="Q110" s="470" t="s">
        <v>709</v>
      </c>
      <c r="R110" s="469" t="s">
        <v>201</v>
      </c>
      <c r="S110" s="368" t="s">
        <v>297</v>
      </c>
      <c r="T110" s="343"/>
      <c r="U110" s="529"/>
    </row>
    <row r="111" spans="1:21" s="400" customFormat="1" ht="102.75" customHeight="1" x14ac:dyDescent="0.2">
      <c r="A111" s="354">
        <f t="shared" si="5"/>
        <v>102</v>
      </c>
      <c r="B111" s="395" t="s">
        <v>202</v>
      </c>
      <c r="C111" s="471">
        <v>33</v>
      </c>
      <c r="D111" s="535" t="s">
        <v>261</v>
      </c>
      <c r="E111" s="536" t="s">
        <v>97</v>
      </c>
      <c r="F111" s="348" t="s">
        <v>98</v>
      </c>
      <c r="G111" s="538" t="s">
        <v>198</v>
      </c>
      <c r="H111" s="539" t="s">
        <v>199</v>
      </c>
      <c r="I111" s="327">
        <v>1000000</v>
      </c>
      <c r="J111" s="343"/>
      <c r="K111" s="346">
        <v>42516</v>
      </c>
      <c r="L111" s="402">
        <f>+K111+63</f>
        <v>42579</v>
      </c>
      <c r="M111" s="402">
        <f>+L111+7</f>
        <v>42586</v>
      </c>
      <c r="N111" s="354">
        <v>15</v>
      </c>
      <c r="O111" s="402">
        <f>+M111+N111</f>
        <v>42601</v>
      </c>
      <c r="P111" s="470" t="s">
        <v>728</v>
      </c>
      <c r="Q111" s="470" t="s">
        <v>711</v>
      </c>
      <c r="R111" s="470" t="s">
        <v>727</v>
      </c>
      <c r="S111" s="368" t="s">
        <v>297</v>
      </c>
      <c r="T111" s="343"/>
      <c r="U111" s="529"/>
    </row>
    <row r="112" spans="1:21" s="400" customFormat="1" ht="102.75" customHeight="1" x14ac:dyDescent="0.2">
      <c r="A112" s="354">
        <f t="shared" si="5"/>
        <v>103</v>
      </c>
      <c r="B112" s="395" t="s">
        <v>202</v>
      </c>
      <c r="C112" s="471">
        <v>33</v>
      </c>
      <c r="D112" s="535" t="s">
        <v>261</v>
      </c>
      <c r="E112" s="536" t="s">
        <v>97</v>
      </c>
      <c r="F112" s="348" t="s">
        <v>98</v>
      </c>
      <c r="G112" s="538" t="s">
        <v>198</v>
      </c>
      <c r="H112" s="539" t="s">
        <v>199</v>
      </c>
      <c r="I112" s="327">
        <v>5800000</v>
      </c>
      <c r="J112" s="343"/>
      <c r="K112" s="540">
        <v>42517</v>
      </c>
      <c r="L112" s="540">
        <f>+K112+63</f>
        <v>42580</v>
      </c>
      <c r="M112" s="540">
        <f>+L112+7</f>
        <v>42587</v>
      </c>
      <c r="N112" s="541">
        <v>30</v>
      </c>
      <c r="O112" s="542">
        <f>+M112+N112</f>
        <v>42617</v>
      </c>
      <c r="P112" s="543" t="s">
        <v>729</v>
      </c>
      <c r="Q112" s="470" t="s">
        <v>712</v>
      </c>
      <c r="R112" s="544" t="s">
        <v>730</v>
      </c>
      <c r="S112" s="368" t="s">
        <v>297</v>
      </c>
      <c r="T112" s="343"/>
      <c r="U112" s="529"/>
    </row>
    <row r="113" spans="1:24" s="400" customFormat="1" ht="102.75" customHeight="1" x14ac:dyDescent="0.2">
      <c r="A113" s="354">
        <f t="shared" si="5"/>
        <v>104</v>
      </c>
      <c r="B113" s="395" t="s">
        <v>202</v>
      </c>
      <c r="C113" s="471">
        <v>33</v>
      </c>
      <c r="D113" s="535" t="s">
        <v>261</v>
      </c>
      <c r="E113" s="536" t="s">
        <v>97</v>
      </c>
      <c r="F113" s="348" t="s">
        <v>98</v>
      </c>
      <c r="G113" s="538" t="s">
        <v>198</v>
      </c>
      <c r="H113" s="539" t="s">
        <v>199</v>
      </c>
      <c r="I113" s="327">
        <v>22000000</v>
      </c>
      <c r="J113" s="343"/>
      <c r="K113" s="545">
        <v>42661</v>
      </c>
      <c r="L113" s="545">
        <f>+K113+63</f>
        <v>42724</v>
      </c>
      <c r="M113" s="545">
        <f>+L113+7</f>
        <v>42731</v>
      </c>
      <c r="N113" s="546">
        <v>60</v>
      </c>
      <c r="O113" s="547">
        <f>+M113+N113</f>
        <v>42791</v>
      </c>
      <c r="P113" s="548" t="s">
        <v>731</v>
      </c>
      <c r="Q113" s="470" t="s">
        <v>741</v>
      </c>
      <c r="R113" s="544" t="s">
        <v>732</v>
      </c>
      <c r="S113" s="368" t="s">
        <v>297</v>
      </c>
      <c r="T113" s="343"/>
      <c r="U113" s="529"/>
    </row>
    <row r="114" spans="1:24" s="400" customFormat="1" ht="138" customHeight="1" x14ac:dyDescent="0.2">
      <c r="A114" s="354">
        <f t="shared" si="5"/>
        <v>105</v>
      </c>
      <c r="B114" s="395" t="s">
        <v>202</v>
      </c>
      <c r="C114" s="471">
        <v>33</v>
      </c>
      <c r="D114" s="549" t="s">
        <v>261</v>
      </c>
      <c r="E114" s="536" t="s">
        <v>97</v>
      </c>
      <c r="F114" s="348" t="s">
        <v>98</v>
      </c>
      <c r="G114" s="348" t="s">
        <v>198</v>
      </c>
      <c r="H114" s="348" t="s">
        <v>71</v>
      </c>
      <c r="I114" s="327">
        <v>5495344</v>
      </c>
      <c r="J114" s="343"/>
      <c r="K114" s="346">
        <v>42517</v>
      </c>
      <c r="L114" s="346">
        <v>42609</v>
      </c>
      <c r="M114" s="346">
        <f t="shared" ref="M114:M120" si="6">+L114+7</f>
        <v>42616</v>
      </c>
      <c r="N114" s="537">
        <v>45</v>
      </c>
      <c r="O114" s="346">
        <f t="shared" ref="O114:O120" si="7">+M114+N114</f>
        <v>42661</v>
      </c>
      <c r="P114" s="348" t="s">
        <v>271</v>
      </c>
      <c r="Q114" s="470" t="s">
        <v>710</v>
      </c>
      <c r="R114" s="470" t="s">
        <v>272</v>
      </c>
      <c r="S114" s="368" t="s">
        <v>297</v>
      </c>
      <c r="T114" s="343"/>
      <c r="U114" s="529"/>
    </row>
    <row r="115" spans="1:24" s="400" customFormat="1" ht="101.25" customHeight="1" x14ac:dyDescent="0.2">
      <c r="A115" s="354">
        <f t="shared" si="5"/>
        <v>106</v>
      </c>
      <c r="B115" s="395" t="s">
        <v>202</v>
      </c>
      <c r="C115" s="471">
        <v>33</v>
      </c>
      <c r="D115" s="549" t="s">
        <v>261</v>
      </c>
      <c r="E115" s="536" t="s">
        <v>97</v>
      </c>
      <c r="F115" s="348" t="s">
        <v>98</v>
      </c>
      <c r="G115" s="348" t="s">
        <v>198</v>
      </c>
      <c r="H115" s="348" t="s">
        <v>71</v>
      </c>
      <c r="I115" s="327">
        <v>14000000</v>
      </c>
      <c r="J115" s="343"/>
      <c r="K115" s="346">
        <v>42489</v>
      </c>
      <c r="L115" s="346">
        <f>+K115+63</f>
        <v>42552</v>
      </c>
      <c r="M115" s="346">
        <f>+L115+7</f>
        <v>42559</v>
      </c>
      <c r="N115" s="537">
        <v>120</v>
      </c>
      <c r="O115" s="346">
        <f t="shared" si="7"/>
        <v>42679</v>
      </c>
      <c r="P115" s="348" t="s">
        <v>273</v>
      </c>
      <c r="Q115" s="470" t="s">
        <v>310</v>
      </c>
      <c r="R115" s="470" t="s">
        <v>274</v>
      </c>
      <c r="S115" s="368" t="s">
        <v>297</v>
      </c>
      <c r="T115" s="343"/>
      <c r="U115" s="529"/>
    </row>
    <row r="116" spans="1:24" s="400" customFormat="1" ht="153.75" customHeight="1" x14ac:dyDescent="0.2">
      <c r="A116" s="354"/>
      <c r="B116" s="395" t="s">
        <v>202</v>
      </c>
      <c r="C116" s="396">
        <v>33</v>
      </c>
      <c r="D116" s="397" t="s">
        <v>261</v>
      </c>
      <c r="E116" s="398" t="s">
        <v>97</v>
      </c>
      <c r="F116" s="363" t="s">
        <v>98</v>
      </c>
      <c r="G116" s="363" t="s">
        <v>77</v>
      </c>
      <c r="H116" s="316" t="s">
        <v>28</v>
      </c>
      <c r="I116" s="326">
        <f>576164*4</f>
        <v>2304656</v>
      </c>
      <c r="J116" s="326">
        <f>576164*4</f>
        <v>2304656</v>
      </c>
      <c r="K116" s="345">
        <v>42459</v>
      </c>
      <c r="L116" s="324">
        <v>42461</v>
      </c>
      <c r="M116" s="324">
        <v>42465</v>
      </c>
      <c r="N116" s="399">
        <v>120</v>
      </c>
      <c r="O116" s="324">
        <v>42586</v>
      </c>
      <c r="P116" s="363" t="s">
        <v>203</v>
      </c>
      <c r="Q116" s="316" t="s">
        <v>548</v>
      </c>
      <c r="R116" s="316" t="s">
        <v>275</v>
      </c>
      <c r="S116" s="368" t="s">
        <v>297</v>
      </c>
      <c r="T116" s="348" t="s">
        <v>656</v>
      </c>
      <c r="U116" s="368" t="s">
        <v>522</v>
      </c>
      <c r="X116" s="401"/>
    </row>
    <row r="117" spans="1:24" s="400" customFormat="1" ht="76.5" customHeight="1" x14ac:dyDescent="0.2">
      <c r="A117" s="354">
        <v>107</v>
      </c>
      <c r="B117" s="395" t="s">
        <v>202</v>
      </c>
      <c r="C117" s="396">
        <v>33</v>
      </c>
      <c r="D117" s="397" t="s">
        <v>261</v>
      </c>
      <c r="E117" s="398" t="s">
        <v>97</v>
      </c>
      <c r="F117" s="363" t="s">
        <v>98</v>
      </c>
      <c r="G117" s="363" t="s">
        <v>77</v>
      </c>
      <c r="H117" s="316" t="s">
        <v>28</v>
      </c>
      <c r="I117" s="326">
        <v>7000000</v>
      </c>
      <c r="J117" s="344"/>
      <c r="K117" s="345">
        <v>42585</v>
      </c>
      <c r="L117" s="346">
        <f>K117+5</f>
        <v>42590</v>
      </c>
      <c r="M117" s="346">
        <f t="shared" si="6"/>
        <v>42597</v>
      </c>
      <c r="N117" s="399">
        <v>330</v>
      </c>
      <c r="O117" s="346">
        <f t="shared" si="7"/>
        <v>42927</v>
      </c>
      <c r="P117" s="363" t="s">
        <v>203</v>
      </c>
      <c r="Q117" s="316" t="s">
        <v>311</v>
      </c>
      <c r="R117" s="316" t="s">
        <v>275</v>
      </c>
      <c r="S117" s="368" t="s">
        <v>297</v>
      </c>
      <c r="T117" s="343"/>
      <c r="U117" s="529"/>
    </row>
    <row r="118" spans="1:24" s="400" customFormat="1" ht="128.25" customHeight="1" x14ac:dyDescent="0.2">
      <c r="A118" s="354">
        <f t="shared" si="5"/>
        <v>108</v>
      </c>
      <c r="B118" s="395" t="s">
        <v>202</v>
      </c>
      <c r="C118" s="550">
        <v>33</v>
      </c>
      <c r="D118" s="549" t="s">
        <v>261</v>
      </c>
      <c r="E118" s="551" t="s">
        <v>97</v>
      </c>
      <c r="F118" s="348" t="s">
        <v>98</v>
      </c>
      <c r="G118" s="348" t="s">
        <v>198</v>
      </c>
      <c r="H118" s="348" t="s">
        <v>204</v>
      </c>
      <c r="I118" s="325">
        <v>3000000</v>
      </c>
      <c r="J118" s="325">
        <v>3000000</v>
      </c>
      <c r="K118" s="345">
        <v>42417</v>
      </c>
      <c r="L118" s="346">
        <v>42478</v>
      </c>
      <c r="M118" s="346">
        <v>42486</v>
      </c>
      <c r="N118" s="399">
        <v>15</v>
      </c>
      <c r="O118" s="346">
        <v>42507</v>
      </c>
      <c r="P118" s="348" t="s">
        <v>206</v>
      </c>
      <c r="Q118" s="470" t="s">
        <v>619</v>
      </c>
      <c r="R118" s="316" t="s">
        <v>207</v>
      </c>
      <c r="S118" s="368" t="s">
        <v>297</v>
      </c>
      <c r="T118" s="348" t="s">
        <v>647</v>
      </c>
      <c r="U118" s="368" t="s">
        <v>303</v>
      </c>
      <c r="X118" s="401"/>
    </row>
    <row r="119" spans="1:24" s="400" customFormat="1" ht="136.5" customHeight="1" x14ac:dyDescent="0.2">
      <c r="A119" s="354">
        <f t="shared" si="5"/>
        <v>109</v>
      </c>
      <c r="B119" s="395" t="s">
        <v>202</v>
      </c>
      <c r="C119" s="471">
        <v>33</v>
      </c>
      <c r="D119" s="549" t="s">
        <v>261</v>
      </c>
      <c r="E119" s="536" t="s">
        <v>97</v>
      </c>
      <c r="F119" s="348" t="s">
        <v>98</v>
      </c>
      <c r="G119" s="348" t="s">
        <v>198</v>
      </c>
      <c r="H119" s="348" t="s">
        <v>204</v>
      </c>
      <c r="I119" s="327">
        <v>4200000</v>
      </c>
      <c r="J119" s="343"/>
      <c r="K119" s="346">
        <v>42592</v>
      </c>
      <c r="L119" s="346">
        <f t="shared" ref="L119:L120" si="8">+K119+63</f>
        <v>42655</v>
      </c>
      <c r="M119" s="346">
        <f t="shared" si="6"/>
        <v>42662</v>
      </c>
      <c r="N119" s="537">
        <v>60</v>
      </c>
      <c r="O119" s="346">
        <f t="shared" si="7"/>
        <v>42722</v>
      </c>
      <c r="P119" s="348" t="s">
        <v>205</v>
      </c>
      <c r="Q119" s="470" t="s">
        <v>312</v>
      </c>
      <c r="R119" s="469" t="s">
        <v>208</v>
      </c>
      <c r="S119" s="368" t="s">
        <v>297</v>
      </c>
      <c r="T119" s="343"/>
      <c r="U119" s="529"/>
    </row>
    <row r="120" spans="1:24" s="400" customFormat="1" ht="95.25" customHeight="1" x14ac:dyDescent="0.2">
      <c r="A120" s="354">
        <f t="shared" si="5"/>
        <v>110</v>
      </c>
      <c r="B120" s="395" t="s">
        <v>202</v>
      </c>
      <c r="C120" s="552">
        <v>33</v>
      </c>
      <c r="D120" s="549" t="s">
        <v>261</v>
      </c>
      <c r="E120" s="536" t="s">
        <v>97</v>
      </c>
      <c r="F120" s="348" t="s">
        <v>98</v>
      </c>
      <c r="G120" s="348" t="s">
        <v>198</v>
      </c>
      <c r="H120" s="348" t="s">
        <v>204</v>
      </c>
      <c r="I120" s="325">
        <v>3000000</v>
      </c>
      <c r="J120" s="343"/>
      <c r="K120" s="345">
        <v>42653</v>
      </c>
      <c r="L120" s="346">
        <f t="shared" si="8"/>
        <v>42716</v>
      </c>
      <c r="M120" s="346">
        <f t="shared" si="6"/>
        <v>42723</v>
      </c>
      <c r="N120" s="399">
        <v>30</v>
      </c>
      <c r="O120" s="346">
        <f t="shared" si="7"/>
        <v>42753</v>
      </c>
      <c r="P120" s="348" t="s">
        <v>205</v>
      </c>
      <c r="Q120" s="469" t="s">
        <v>313</v>
      </c>
      <c r="R120" s="316" t="s">
        <v>209</v>
      </c>
      <c r="S120" s="368" t="s">
        <v>297</v>
      </c>
      <c r="T120" s="343"/>
      <c r="U120" s="529"/>
    </row>
    <row r="121" spans="1:24" s="405" customFormat="1" ht="198" customHeight="1" x14ac:dyDescent="0.2">
      <c r="A121" s="354"/>
      <c r="B121" s="395" t="s">
        <v>202</v>
      </c>
      <c r="C121" s="396">
        <v>33</v>
      </c>
      <c r="D121" s="316" t="s">
        <v>24</v>
      </c>
      <c r="E121" s="363" t="s">
        <v>97</v>
      </c>
      <c r="F121" s="316" t="s">
        <v>211</v>
      </c>
      <c r="G121" s="363" t="s">
        <v>81</v>
      </c>
      <c r="H121" s="316" t="s">
        <v>28</v>
      </c>
      <c r="I121" s="339">
        <v>4000000</v>
      </c>
      <c r="J121" s="339">
        <v>4000000</v>
      </c>
      <c r="K121" s="347">
        <v>42431</v>
      </c>
      <c r="L121" s="402">
        <v>42431</v>
      </c>
      <c r="M121" s="403">
        <v>42432</v>
      </c>
      <c r="N121" s="354">
        <v>30</v>
      </c>
      <c r="O121" s="403">
        <v>42462</v>
      </c>
      <c r="P121" s="404" t="s">
        <v>507</v>
      </c>
      <c r="Q121" s="342" t="s">
        <v>513</v>
      </c>
      <c r="R121" s="368" t="s">
        <v>511</v>
      </c>
      <c r="S121" s="368" t="s">
        <v>297</v>
      </c>
      <c r="T121" s="348" t="s">
        <v>523</v>
      </c>
      <c r="U121" s="368" t="s">
        <v>522</v>
      </c>
      <c r="X121" s="401"/>
    </row>
    <row r="122" spans="1:24" s="405" customFormat="1" ht="303" customHeight="1" x14ac:dyDescent="0.2">
      <c r="A122" s="354">
        <v>111</v>
      </c>
      <c r="B122" s="395" t="s">
        <v>144</v>
      </c>
      <c r="C122" s="396">
        <v>33</v>
      </c>
      <c r="D122" s="316" t="s">
        <v>24</v>
      </c>
      <c r="E122" s="363" t="s">
        <v>97</v>
      </c>
      <c r="F122" s="316" t="s">
        <v>211</v>
      </c>
      <c r="G122" s="363" t="s">
        <v>81</v>
      </c>
      <c r="H122" s="316" t="s">
        <v>28</v>
      </c>
      <c r="I122" s="339">
        <v>42000000</v>
      </c>
      <c r="J122" s="339">
        <v>42000000</v>
      </c>
      <c r="K122" s="347">
        <v>42408</v>
      </c>
      <c r="L122" s="402">
        <v>42418</v>
      </c>
      <c r="M122" s="402">
        <v>42422</v>
      </c>
      <c r="N122" s="536">
        <v>210</v>
      </c>
      <c r="O122" s="402">
        <v>42634</v>
      </c>
      <c r="P122" s="397" t="s">
        <v>489</v>
      </c>
      <c r="Q122" s="342" t="s">
        <v>491</v>
      </c>
      <c r="R122" s="365" t="s">
        <v>490</v>
      </c>
      <c r="S122" s="409" t="s">
        <v>267</v>
      </c>
      <c r="T122" s="348" t="s">
        <v>509</v>
      </c>
      <c r="U122" s="368" t="s">
        <v>303</v>
      </c>
      <c r="X122" s="401"/>
    </row>
    <row r="123" spans="1:24" s="405" customFormat="1" ht="137.25" customHeight="1" x14ac:dyDescent="0.2">
      <c r="A123" s="354">
        <f t="shared" si="5"/>
        <v>112</v>
      </c>
      <c r="B123" s="395" t="s">
        <v>144</v>
      </c>
      <c r="C123" s="396">
        <v>33</v>
      </c>
      <c r="D123" s="316" t="s">
        <v>24</v>
      </c>
      <c r="E123" s="363" t="s">
        <v>97</v>
      </c>
      <c r="F123" s="316" t="s">
        <v>211</v>
      </c>
      <c r="G123" s="363" t="s">
        <v>81</v>
      </c>
      <c r="H123" s="316" t="s">
        <v>28</v>
      </c>
      <c r="I123" s="339">
        <v>22400000</v>
      </c>
      <c r="J123" s="339">
        <v>22400000</v>
      </c>
      <c r="K123" s="347">
        <v>42408</v>
      </c>
      <c r="L123" s="347">
        <v>42465</v>
      </c>
      <c r="M123" s="420">
        <v>42475</v>
      </c>
      <c r="N123" s="421">
        <v>210</v>
      </c>
      <c r="O123" s="420">
        <v>42688</v>
      </c>
      <c r="P123" s="397" t="s">
        <v>483</v>
      </c>
      <c r="Q123" s="342" t="s">
        <v>508</v>
      </c>
      <c r="R123" s="365" t="s">
        <v>244</v>
      </c>
      <c r="S123" s="409" t="s">
        <v>267</v>
      </c>
      <c r="T123" s="348" t="s">
        <v>645</v>
      </c>
      <c r="U123" s="368" t="s">
        <v>303</v>
      </c>
      <c r="X123" s="401"/>
    </row>
    <row r="124" spans="1:24" s="405" customFormat="1" ht="185.25" customHeight="1" x14ac:dyDescent="0.2">
      <c r="A124" s="354">
        <f t="shared" si="5"/>
        <v>113</v>
      </c>
      <c r="B124" s="395" t="s">
        <v>144</v>
      </c>
      <c r="C124" s="396">
        <v>33</v>
      </c>
      <c r="D124" s="316" t="s">
        <v>24</v>
      </c>
      <c r="E124" s="363" t="s">
        <v>97</v>
      </c>
      <c r="F124" s="316" t="s">
        <v>211</v>
      </c>
      <c r="G124" s="363" t="s">
        <v>81</v>
      </c>
      <c r="H124" s="316" t="s">
        <v>28</v>
      </c>
      <c r="I124" s="339">
        <v>12600000</v>
      </c>
      <c r="J124" s="339">
        <v>12600000</v>
      </c>
      <c r="K124" s="347">
        <v>42408</v>
      </c>
      <c r="L124" s="402">
        <v>42417</v>
      </c>
      <c r="M124" s="402">
        <v>42418</v>
      </c>
      <c r="N124" s="536">
        <v>210</v>
      </c>
      <c r="O124" s="402">
        <v>42630</v>
      </c>
      <c r="P124" s="397" t="s">
        <v>483</v>
      </c>
      <c r="Q124" s="348" t="s">
        <v>484</v>
      </c>
      <c r="R124" s="365" t="s">
        <v>481</v>
      </c>
      <c r="S124" s="409" t="s">
        <v>267</v>
      </c>
      <c r="T124" s="348" t="s">
        <v>485</v>
      </c>
      <c r="U124" s="368" t="s">
        <v>303</v>
      </c>
      <c r="X124" s="401"/>
    </row>
    <row r="125" spans="1:24" s="405" customFormat="1" ht="182.25" customHeight="1" x14ac:dyDescent="0.2">
      <c r="A125" s="354">
        <f t="shared" si="5"/>
        <v>114</v>
      </c>
      <c r="B125" s="395" t="s">
        <v>144</v>
      </c>
      <c r="C125" s="396">
        <v>33</v>
      </c>
      <c r="D125" s="316" t="s">
        <v>24</v>
      </c>
      <c r="E125" s="363" t="s">
        <v>97</v>
      </c>
      <c r="F125" s="316" t="s">
        <v>211</v>
      </c>
      <c r="G125" s="363" t="s">
        <v>81</v>
      </c>
      <c r="H125" s="316" t="s">
        <v>28</v>
      </c>
      <c r="I125" s="339">
        <v>12600000</v>
      </c>
      <c r="J125" s="339">
        <v>12600000</v>
      </c>
      <c r="K125" s="347">
        <v>42408</v>
      </c>
      <c r="L125" s="402">
        <v>42418</v>
      </c>
      <c r="M125" s="402">
        <v>42422</v>
      </c>
      <c r="N125" s="354">
        <v>210</v>
      </c>
      <c r="O125" s="402">
        <v>42634</v>
      </c>
      <c r="P125" s="397" t="s">
        <v>483</v>
      </c>
      <c r="Q125" s="348" t="s">
        <v>493</v>
      </c>
      <c r="R125" s="365" t="s">
        <v>481</v>
      </c>
      <c r="S125" s="409" t="s">
        <v>267</v>
      </c>
      <c r="T125" s="348" t="s">
        <v>492</v>
      </c>
      <c r="U125" s="368" t="s">
        <v>303</v>
      </c>
      <c r="X125" s="401"/>
    </row>
    <row r="126" spans="1:24" s="405" customFormat="1" ht="177.75" customHeight="1" x14ac:dyDescent="0.2">
      <c r="A126" s="354">
        <f t="shared" si="5"/>
        <v>115</v>
      </c>
      <c r="B126" s="395" t="s">
        <v>144</v>
      </c>
      <c r="C126" s="396">
        <v>33</v>
      </c>
      <c r="D126" s="316" t="s">
        <v>24</v>
      </c>
      <c r="E126" s="363" t="s">
        <v>97</v>
      </c>
      <c r="F126" s="316" t="s">
        <v>211</v>
      </c>
      <c r="G126" s="363" t="s">
        <v>81</v>
      </c>
      <c r="H126" s="316" t="s">
        <v>28</v>
      </c>
      <c r="I126" s="339">
        <v>12600000</v>
      </c>
      <c r="J126" s="339">
        <v>12600000</v>
      </c>
      <c r="K126" s="347">
        <v>42408</v>
      </c>
      <c r="L126" s="402">
        <v>42426</v>
      </c>
      <c r="M126" s="402">
        <v>42432</v>
      </c>
      <c r="N126" s="354">
        <v>210</v>
      </c>
      <c r="O126" s="402">
        <v>42645</v>
      </c>
      <c r="P126" s="553" t="s">
        <v>483</v>
      </c>
      <c r="Q126" s="348" t="s">
        <v>493</v>
      </c>
      <c r="R126" s="365" t="s">
        <v>481</v>
      </c>
      <c r="S126" s="409" t="s">
        <v>267</v>
      </c>
      <c r="T126" s="348" t="s">
        <v>504</v>
      </c>
      <c r="U126" s="368" t="s">
        <v>303</v>
      </c>
      <c r="X126" s="401"/>
    </row>
    <row r="127" spans="1:24" s="405" customFormat="1" ht="177.75" customHeight="1" x14ac:dyDescent="0.2">
      <c r="A127" s="354">
        <f t="shared" si="5"/>
        <v>116</v>
      </c>
      <c r="B127" s="395" t="s">
        <v>144</v>
      </c>
      <c r="C127" s="396">
        <v>33</v>
      </c>
      <c r="D127" s="316" t="s">
        <v>24</v>
      </c>
      <c r="E127" s="363" t="s">
        <v>97</v>
      </c>
      <c r="F127" s="316" t="s">
        <v>211</v>
      </c>
      <c r="G127" s="363" t="s">
        <v>81</v>
      </c>
      <c r="H127" s="316" t="s">
        <v>28</v>
      </c>
      <c r="I127" s="339">
        <v>12600000</v>
      </c>
      <c r="J127" s="339">
        <v>12600000</v>
      </c>
      <c r="K127" s="347">
        <v>42408</v>
      </c>
      <c r="L127" s="402">
        <v>42429</v>
      </c>
      <c r="M127" s="402">
        <v>42432</v>
      </c>
      <c r="N127" s="354">
        <v>210</v>
      </c>
      <c r="O127" s="402">
        <v>42645</v>
      </c>
      <c r="P127" s="397" t="s">
        <v>483</v>
      </c>
      <c r="Q127" s="348" t="s">
        <v>493</v>
      </c>
      <c r="R127" s="365" t="s">
        <v>481</v>
      </c>
      <c r="S127" s="409" t="s">
        <v>267</v>
      </c>
      <c r="T127" s="348" t="s">
        <v>505</v>
      </c>
      <c r="U127" s="368" t="s">
        <v>303</v>
      </c>
      <c r="X127" s="401"/>
    </row>
    <row r="128" spans="1:24" s="405" customFormat="1" ht="179.25" customHeight="1" x14ac:dyDescent="0.2">
      <c r="A128" s="354">
        <f t="shared" si="5"/>
        <v>117</v>
      </c>
      <c r="B128" s="395" t="s">
        <v>144</v>
      </c>
      <c r="C128" s="396">
        <v>33</v>
      </c>
      <c r="D128" s="316" t="s">
        <v>24</v>
      </c>
      <c r="E128" s="363" t="s">
        <v>97</v>
      </c>
      <c r="F128" s="316" t="s">
        <v>211</v>
      </c>
      <c r="G128" s="363" t="s">
        <v>81</v>
      </c>
      <c r="H128" s="316" t="s">
        <v>28</v>
      </c>
      <c r="I128" s="339">
        <v>12600000</v>
      </c>
      <c r="J128" s="339">
        <v>12600000</v>
      </c>
      <c r="K128" s="347">
        <v>42408</v>
      </c>
      <c r="L128" s="402">
        <v>42461</v>
      </c>
      <c r="M128" s="402">
        <v>42465</v>
      </c>
      <c r="N128" s="354">
        <v>210</v>
      </c>
      <c r="O128" s="402">
        <v>42678</v>
      </c>
      <c r="P128" s="397" t="s">
        <v>483</v>
      </c>
      <c r="Q128" s="348" t="s">
        <v>493</v>
      </c>
      <c r="R128" s="365" t="s">
        <v>481</v>
      </c>
      <c r="S128" s="409" t="s">
        <v>267</v>
      </c>
      <c r="T128" s="348" t="s">
        <v>595</v>
      </c>
      <c r="U128" s="368" t="s">
        <v>303</v>
      </c>
      <c r="X128" s="401"/>
    </row>
    <row r="129" spans="1:24" s="405" customFormat="1" ht="165.75" customHeight="1" x14ac:dyDescent="0.2">
      <c r="A129" s="354">
        <f t="shared" si="5"/>
        <v>118</v>
      </c>
      <c r="B129" s="395" t="s">
        <v>144</v>
      </c>
      <c r="C129" s="396">
        <v>33</v>
      </c>
      <c r="D129" s="316" t="s">
        <v>24</v>
      </c>
      <c r="E129" s="363" t="s">
        <v>97</v>
      </c>
      <c r="F129" s="316" t="s">
        <v>211</v>
      </c>
      <c r="G129" s="363" t="s">
        <v>81</v>
      </c>
      <c r="H129" s="316" t="s">
        <v>28</v>
      </c>
      <c r="I129" s="339">
        <v>10500000</v>
      </c>
      <c r="J129" s="339">
        <v>10500000</v>
      </c>
      <c r="K129" s="347">
        <v>42408</v>
      </c>
      <c r="L129" s="402">
        <v>42439</v>
      </c>
      <c r="M129" s="402">
        <v>42444</v>
      </c>
      <c r="N129" s="551">
        <v>210</v>
      </c>
      <c r="O129" s="402">
        <v>42657</v>
      </c>
      <c r="P129" s="397" t="s">
        <v>483</v>
      </c>
      <c r="Q129" s="348" t="s">
        <v>484</v>
      </c>
      <c r="R129" s="365" t="s">
        <v>481</v>
      </c>
      <c r="S129" s="409" t="s">
        <v>267</v>
      </c>
      <c r="T129" s="348" t="s">
        <v>544</v>
      </c>
      <c r="U129" s="368" t="s">
        <v>303</v>
      </c>
      <c r="X129" s="401"/>
    </row>
    <row r="130" spans="1:24" s="405" customFormat="1" ht="180.75" customHeight="1" x14ac:dyDescent="0.2">
      <c r="A130" s="354">
        <f t="shared" si="5"/>
        <v>119</v>
      </c>
      <c r="B130" s="395" t="s">
        <v>144</v>
      </c>
      <c r="C130" s="396">
        <v>33</v>
      </c>
      <c r="D130" s="316" t="s">
        <v>24</v>
      </c>
      <c r="E130" s="363" t="s">
        <v>97</v>
      </c>
      <c r="F130" s="316" t="s">
        <v>211</v>
      </c>
      <c r="G130" s="363" t="s">
        <v>81</v>
      </c>
      <c r="H130" s="316" t="s">
        <v>28</v>
      </c>
      <c r="I130" s="339">
        <v>10500000</v>
      </c>
      <c r="J130" s="339">
        <v>10500000</v>
      </c>
      <c r="K130" s="347">
        <v>42408</v>
      </c>
      <c r="L130" s="402">
        <v>42417</v>
      </c>
      <c r="M130" s="402">
        <v>42419</v>
      </c>
      <c r="N130" s="536">
        <v>210</v>
      </c>
      <c r="O130" s="402">
        <v>42631</v>
      </c>
      <c r="P130" s="397" t="s">
        <v>483</v>
      </c>
      <c r="Q130" s="348" t="s">
        <v>484</v>
      </c>
      <c r="R130" s="365" t="s">
        <v>481</v>
      </c>
      <c r="S130" s="409" t="s">
        <v>267</v>
      </c>
      <c r="T130" s="348" t="s">
        <v>482</v>
      </c>
      <c r="U130" s="368" t="s">
        <v>303</v>
      </c>
      <c r="X130" s="401"/>
    </row>
    <row r="131" spans="1:24" s="405" customFormat="1" ht="99.75" customHeight="1" x14ac:dyDescent="0.2">
      <c r="A131" s="354">
        <f t="shared" si="5"/>
        <v>120</v>
      </c>
      <c r="B131" s="360" t="s">
        <v>144</v>
      </c>
      <c r="C131" s="396">
        <v>312</v>
      </c>
      <c r="D131" s="316" t="s">
        <v>227</v>
      </c>
      <c r="E131" s="363">
        <v>312020501</v>
      </c>
      <c r="F131" s="316" t="s">
        <v>84</v>
      </c>
      <c r="G131" s="363" t="s">
        <v>77</v>
      </c>
      <c r="H131" s="316" t="s">
        <v>63</v>
      </c>
      <c r="I131" s="339">
        <v>5000000</v>
      </c>
      <c r="J131" s="339"/>
      <c r="K131" s="347">
        <v>42461</v>
      </c>
      <c r="L131" s="402">
        <v>42503</v>
      </c>
      <c r="M131" s="402">
        <f>L131+5</f>
        <v>42508</v>
      </c>
      <c r="N131" s="536">
        <v>30</v>
      </c>
      <c r="O131" s="402">
        <f>M131+N131</f>
        <v>42538</v>
      </c>
      <c r="P131" s="404" t="s">
        <v>64</v>
      </c>
      <c r="Q131" s="521" t="s">
        <v>585</v>
      </c>
      <c r="R131" s="521" t="s">
        <v>554</v>
      </c>
      <c r="S131" s="409" t="s">
        <v>267</v>
      </c>
      <c r="T131" s="348" t="s">
        <v>578</v>
      </c>
      <c r="U131" s="368" t="s">
        <v>296</v>
      </c>
    </row>
    <row r="132" spans="1:24" s="405" customFormat="1" ht="81" customHeight="1" x14ac:dyDescent="0.2">
      <c r="A132" s="354">
        <f t="shared" si="5"/>
        <v>121</v>
      </c>
      <c r="B132" s="395" t="s">
        <v>144</v>
      </c>
      <c r="C132" s="396">
        <v>33</v>
      </c>
      <c r="D132" s="316" t="s">
        <v>24</v>
      </c>
      <c r="E132" s="363" t="s">
        <v>97</v>
      </c>
      <c r="F132" s="316" t="s">
        <v>211</v>
      </c>
      <c r="G132" s="363" t="s">
        <v>27</v>
      </c>
      <c r="H132" s="363" t="s">
        <v>19</v>
      </c>
      <c r="I132" s="339">
        <f>100000000-22681700+2100000-36000000</f>
        <v>43418300</v>
      </c>
      <c r="J132" s="339"/>
      <c r="K132" s="347">
        <v>42509</v>
      </c>
      <c r="L132" s="347">
        <f>K132+60</f>
        <v>42569</v>
      </c>
      <c r="M132" s="420">
        <f>L132+5</f>
        <v>42574</v>
      </c>
      <c r="N132" s="421">
        <v>120</v>
      </c>
      <c r="O132" s="420">
        <f>M132+N132</f>
        <v>42694</v>
      </c>
      <c r="P132" s="554" t="s">
        <v>258</v>
      </c>
      <c r="Q132" s="348" t="s">
        <v>259</v>
      </c>
      <c r="R132" s="342" t="s">
        <v>555</v>
      </c>
      <c r="S132" s="409" t="s">
        <v>267</v>
      </c>
      <c r="T132" s="555"/>
      <c r="U132" s="556"/>
    </row>
    <row r="133" spans="1:24" s="405" customFormat="1" ht="288.75" customHeight="1" x14ac:dyDescent="0.2">
      <c r="A133" s="354">
        <f t="shared" si="5"/>
        <v>122</v>
      </c>
      <c r="B133" s="395" t="s">
        <v>144</v>
      </c>
      <c r="C133" s="396">
        <v>33</v>
      </c>
      <c r="D133" s="316" t="s">
        <v>24</v>
      </c>
      <c r="E133" s="363" t="s">
        <v>97</v>
      </c>
      <c r="F133" s="316" t="s">
        <v>211</v>
      </c>
      <c r="G133" s="363" t="s">
        <v>586</v>
      </c>
      <c r="H133" s="363" t="s">
        <v>586</v>
      </c>
      <c r="I133" s="339">
        <v>36000000</v>
      </c>
      <c r="J133" s="339">
        <v>36000000</v>
      </c>
      <c r="K133" s="347">
        <v>42471</v>
      </c>
      <c r="L133" s="347">
        <v>42489</v>
      </c>
      <c r="M133" s="347">
        <v>42495</v>
      </c>
      <c r="N133" s="406">
        <v>180</v>
      </c>
      <c r="O133" s="347">
        <v>42678</v>
      </c>
      <c r="P133" s="397" t="s">
        <v>654</v>
      </c>
      <c r="Q133" s="348" t="s">
        <v>807</v>
      </c>
      <c r="R133" s="348" t="s">
        <v>616</v>
      </c>
      <c r="S133" s="409" t="s">
        <v>267</v>
      </c>
      <c r="T133" s="348" t="s">
        <v>655</v>
      </c>
      <c r="U133" s="348" t="s">
        <v>303</v>
      </c>
      <c r="X133" s="401"/>
    </row>
    <row r="134" spans="1:24" s="405" customFormat="1" ht="60.75" customHeight="1" x14ac:dyDescent="0.2">
      <c r="A134" s="354">
        <f t="shared" si="5"/>
        <v>123</v>
      </c>
      <c r="B134" s="395" t="s">
        <v>144</v>
      </c>
      <c r="C134" s="396">
        <v>33</v>
      </c>
      <c r="D134" s="316" t="s">
        <v>24</v>
      </c>
      <c r="E134" s="363" t="s">
        <v>97</v>
      </c>
      <c r="F134" s="316" t="s">
        <v>211</v>
      </c>
      <c r="G134" s="363" t="s">
        <v>81</v>
      </c>
      <c r="H134" s="316" t="s">
        <v>28</v>
      </c>
      <c r="I134" s="339">
        <v>72181700</v>
      </c>
      <c r="J134" s="339"/>
      <c r="K134" s="347">
        <v>42540</v>
      </c>
      <c r="L134" s="347">
        <v>42571</v>
      </c>
      <c r="M134" s="420">
        <v>42576</v>
      </c>
      <c r="N134" s="421">
        <v>60</v>
      </c>
      <c r="O134" s="420">
        <f>+M134+N134</f>
        <v>42636</v>
      </c>
      <c r="P134" s="557" t="s">
        <v>260</v>
      </c>
      <c r="Q134" s="348" t="s">
        <v>556</v>
      </c>
      <c r="R134" s="342" t="s">
        <v>557</v>
      </c>
      <c r="S134" s="409" t="s">
        <v>267</v>
      </c>
      <c r="T134" s="555"/>
      <c r="U134" s="556"/>
    </row>
    <row r="135" spans="1:24" s="405" customFormat="1" ht="80.25" customHeight="1" x14ac:dyDescent="0.2">
      <c r="A135" s="354">
        <f t="shared" si="5"/>
        <v>124</v>
      </c>
      <c r="B135" s="395" t="s">
        <v>695</v>
      </c>
      <c r="C135" s="396">
        <v>33</v>
      </c>
      <c r="D135" s="316" t="s">
        <v>24</v>
      </c>
      <c r="E135" s="363" t="s">
        <v>97</v>
      </c>
      <c r="F135" s="316" t="s">
        <v>211</v>
      </c>
      <c r="G135" s="363" t="s">
        <v>81</v>
      </c>
      <c r="H135" s="316" t="s">
        <v>28</v>
      </c>
      <c r="I135" s="339">
        <f>300000000-I136-I137</f>
        <v>204000000</v>
      </c>
      <c r="J135" s="339"/>
      <c r="K135" s="347">
        <v>42521</v>
      </c>
      <c r="L135" s="347">
        <v>42551</v>
      </c>
      <c r="M135" s="420">
        <v>42555</v>
      </c>
      <c r="N135" s="421">
        <v>180</v>
      </c>
      <c r="O135" s="420">
        <f t="shared" ref="O135" si="9">+M135+N135</f>
        <v>42735</v>
      </c>
      <c r="P135" s="557"/>
      <c r="Q135" s="348" t="s">
        <v>806</v>
      </c>
      <c r="R135" s="342" t="s">
        <v>765</v>
      </c>
      <c r="S135" s="316" t="s">
        <v>697</v>
      </c>
      <c r="T135" s="555"/>
      <c r="U135" s="556"/>
    </row>
    <row r="136" spans="1:24" s="405" customFormat="1" ht="285.75" customHeight="1" x14ac:dyDescent="0.2">
      <c r="A136" s="354">
        <f t="shared" si="5"/>
        <v>125</v>
      </c>
      <c r="B136" s="395" t="s">
        <v>695</v>
      </c>
      <c r="C136" s="396">
        <v>33</v>
      </c>
      <c r="D136" s="316" t="s">
        <v>24</v>
      </c>
      <c r="E136" s="363" t="s">
        <v>97</v>
      </c>
      <c r="F136" s="316" t="s">
        <v>211</v>
      </c>
      <c r="G136" s="363" t="s">
        <v>81</v>
      </c>
      <c r="H136" s="316" t="s">
        <v>28</v>
      </c>
      <c r="I136" s="339">
        <v>48000000</v>
      </c>
      <c r="J136" s="339">
        <v>48000000</v>
      </c>
      <c r="K136" s="347">
        <v>42506</v>
      </c>
      <c r="L136" s="347">
        <v>42513</v>
      </c>
      <c r="M136" s="420">
        <v>42514</v>
      </c>
      <c r="N136" s="421">
        <v>180</v>
      </c>
      <c r="O136" s="420">
        <v>42697</v>
      </c>
      <c r="P136" s="316" t="s">
        <v>696</v>
      </c>
      <c r="Q136" s="348" t="s">
        <v>805</v>
      </c>
      <c r="R136" s="342" t="s">
        <v>764</v>
      </c>
      <c r="S136" s="316" t="s">
        <v>697</v>
      </c>
      <c r="T136" s="316" t="s">
        <v>776</v>
      </c>
      <c r="U136" s="368" t="s">
        <v>303</v>
      </c>
    </row>
    <row r="137" spans="1:24" s="405" customFormat="1" ht="285.75" customHeight="1" x14ac:dyDescent="0.2">
      <c r="A137" s="354">
        <f t="shared" ref="A137:A146" si="10">+A136+1</f>
        <v>126</v>
      </c>
      <c r="B137" s="395" t="s">
        <v>695</v>
      </c>
      <c r="C137" s="396">
        <v>33</v>
      </c>
      <c r="D137" s="316" t="s">
        <v>24</v>
      </c>
      <c r="E137" s="363" t="s">
        <v>97</v>
      </c>
      <c r="F137" s="316" t="s">
        <v>211</v>
      </c>
      <c r="G137" s="363" t="s">
        <v>81</v>
      </c>
      <c r="H137" s="316" t="s">
        <v>28</v>
      </c>
      <c r="I137" s="339">
        <v>48000000</v>
      </c>
      <c r="J137" s="339">
        <v>48000000</v>
      </c>
      <c r="K137" s="347">
        <v>42506</v>
      </c>
      <c r="L137" s="347">
        <v>42513</v>
      </c>
      <c r="M137" s="420">
        <v>42514</v>
      </c>
      <c r="N137" s="421">
        <v>180</v>
      </c>
      <c r="O137" s="420">
        <v>42697</v>
      </c>
      <c r="P137" s="316" t="s">
        <v>696</v>
      </c>
      <c r="Q137" s="348" t="s">
        <v>805</v>
      </c>
      <c r="R137" s="342" t="s">
        <v>764</v>
      </c>
      <c r="S137" s="316" t="s">
        <v>697</v>
      </c>
      <c r="T137" s="316" t="s">
        <v>777</v>
      </c>
      <c r="U137" s="368" t="s">
        <v>303</v>
      </c>
    </row>
    <row r="138" spans="1:24" s="400" customFormat="1" ht="266.25" customHeight="1" x14ac:dyDescent="0.2">
      <c r="A138" s="354">
        <f t="shared" si="10"/>
        <v>127</v>
      </c>
      <c r="B138" s="395" t="s">
        <v>470</v>
      </c>
      <c r="C138" s="466" t="s">
        <v>142</v>
      </c>
      <c r="D138" s="357" t="s">
        <v>104</v>
      </c>
      <c r="E138" s="467">
        <v>311020301</v>
      </c>
      <c r="F138" s="468" t="s">
        <v>299</v>
      </c>
      <c r="G138" s="348" t="s">
        <v>81</v>
      </c>
      <c r="H138" s="348" t="s">
        <v>28</v>
      </c>
      <c r="I138" s="338">
        <v>40000000</v>
      </c>
      <c r="J138" s="338">
        <v>40000000</v>
      </c>
      <c r="K138" s="345">
        <v>42387</v>
      </c>
      <c r="L138" s="403">
        <v>42401</v>
      </c>
      <c r="M138" s="420">
        <v>42402</v>
      </c>
      <c r="N138" s="354">
        <v>150</v>
      </c>
      <c r="O138" s="420">
        <v>42552</v>
      </c>
      <c r="P138" s="553" t="s">
        <v>300</v>
      </c>
      <c r="Q138" s="364" t="s">
        <v>298</v>
      </c>
      <c r="R138" s="365" t="s">
        <v>301</v>
      </c>
      <c r="S138" s="368" t="s">
        <v>302</v>
      </c>
      <c r="T138" s="348" t="s">
        <v>323</v>
      </c>
      <c r="U138" s="368" t="s">
        <v>303</v>
      </c>
      <c r="X138" s="401"/>
    </row>
    <row r="139" spans="1:24" s="400" customFormat="1" ht="105.75" customHeight="1" x14ac:dyDescent="0.2">
      <c r="A139" s="354">
        <f t="shared" si="10"/>
        <v>128</v>
      </c>
      <c r="B139" s="395" t="s">
        <v>324</v>
      </c>
      <c r="C139" s="466" t="s">
        <v>142</v>
      </c>
      <c r="D139" s="357" t="s">
        <v>104</v>
      </c>
      <c r="E139" s="467">
        <v>311020301</v>
      </c>
      <c r="F139" s="468" t="s">
        <v>299</v>
      </c>
      <c r="G139" s="348" t="s">
        <v>81</v>
      </c>
      <c r="H139" s="348" t="s">
        <v>28</v>
      </c>
      <c r="I139" s="558">
        <v>30000000</v>
      </c>
      <c r="J139" s="558">
        <v>30000000</v>
      </c>
      <c r="K139" s="346">
        <v>42397</v>
      </c>
      <c r="L139" s="402">
        <v>42402</v>
      </c>
      <c r="M139" s="402">
        <v>42405</v>
      </c>
      <c r="N139" s="559">
        <v>150</v>
      </c>
      <c r="O139" s="420">
        <v>42555</v>
      </c>
      <c r="P139" s="397" t="s">
        <v>305</v>
      </c>
      <c r="Q139" s="348" t="s">
        <v>306</v>
      </c>
      <c r="R139" s="365" t="s">
        <v>307</v>
      </c>
      <c r="S139" s="368" t="s">
        <v>304</v>
      </c>
      <c r="T139" s="348" t="s">
        <v>472</v>
      </c>
      <c r="U139" s="368" t="s">
        <v>303</v>
      </c>
      <c r="X139" s="401"/>
    </row>
    <row r="140" spans="1:24" s="400" customFormat="1" ht="104.25" customHeight="1" x14ac:dyDescent="0.2">
      <c r="A140" s="354">
        <f t="shared" si="10"/>
        <v>129</v>
      </c>
      <c r="B140" s="395" t="s">
        <v>308</v>
      </c>
      <c r="C140" s="466" t="s">
        <v>142</v>
      </c>
      <c r="D140" s="357" t="s">
        <v>104</v>
      </c>
      <c r="E140" s="467">
        <v>311020301</v>
      </c>
      <c r="F140" s="468" t="s">
        <v>299</v>
      </c>
      <c r="G140" s="348" t="s">
        <v>81</v>
      </c>
      <c r="H140" s="348" t="s">
        <v>28</v>
      </c>
      <c r="I140" s="325">
        <v>32000000</v>
      </c>
      <c r="J140" s="325">
        <v>32000000</v>
      </c>
      <c r="K140" s="345">
        <v>42398</v>
      </c>
      <c r="L140" s="346">
        <v>42417</v>
      </c>
      <c r="M140" s="402">
        <v>42418</v>
      </c>
      <c r="N140" s="354">
        <v>120</v>
      </c>
      <c r="O140" s="402">
        <v>42538</v>
      </c>
      <c r="P140" s="348" t="s">
        <v>480</v>
      </c>
      <c r="Q140" s="364" t="s">
        <v>478</v>
      </c>
      <c r="R140" s="469" t="s">
        <v>309</v>
      </c>
      <c r="S140" s="368" t="s">
        <v>327</v>
      </c>
      <c r="T140" s="348" t="s">
        <v>479</v>
      </c>
      <c r="U140" s="368" t="s">
        <v>303</v>
      </c>
      <c r="X140" s="401"/>
    </row>
    <row r="141" spans="1:24" s="400" customFormat="1" ht="104.25" customHeight="1" x14ac:dyDescent="0.2">
      <c r="A141" s="354">
        <f t="shared" si="10"/>
        <v>130</v>
      </c>
      <c r="B141" s="395" t="s">
        <v>801</v>
      </c>
      <c r="C141" s="466" t="s">
        <v>142</v>
      </c>
      <c r="D141" s="357" t="s">
        <v>104</v>
      </c>
      <c r="E141" s="467">
        <v>311020301</v>
      </c>
      <c r="F141" s="468" t="s">
        <v>299</v>
      </c>
      <c r="G141" s="348" t="s">
        <v>81</v>
      </c>
      <c r="H141" s="348" t="s">
        <v>28</v>
      </c>
      <c r="I141" s="325">
        <v>42000000</v>
      </c>
      <c r="J141" s="325"/>
      <c r="K141" s="345">
        <v>42542</v>
      </c>
      <c r="L141" s="346">
        <v>42572</v>
      </c>
      <c r="M141" s="402">
        <v>42577</v>
      </c>
      <c r="N141" s="354">
        <v>180</v>
      </c>
      <c r="O141" s="402">
        <f>+M141+N141</f>
        <v>42757</v>
      </c>
      <c r="P141" s="397" t="s">
        <v>305</v>
      </c>
      <c r="Q141" s="364" t="s">
        <v>486</v>
      </c>
      <c r="R141" s="364" t="s">
        <v>804</v>
      </c>
      <c r="S141" s="368" t="s">
        <v>802</v>
      </c>
      <c r="T141" s="348"/>
      <c r="U141" s="368"/>
      <c r="X141" s="401"/>
    </row>
    <row r="142" spans="1:24" s="400" customFormat="1" ht="104.25" customHeight="1" x14ac:dyDescent="0.2">
      <c r="A142" s="354">
        <f t="shared" si="10"/>
        <v>131</v>
      </c>
      <c r="B142" s="395" t="s">
        <v>801</v>
      </c>
      <c r="C142" s="466" t="s">
        <v>142</v>
      </c>
      <c r="D142" s="357" t="s">
        <v>104</v>
      </c>
      <c r="E142" s="467">
        <v>311020301</v>
      </c>
      <c r="F142" s="468" t="s">
        <v>299</v>
      </c>
      <c r="G142" s="348" t="s">
        <v>81</v>
      </c>
      <c r="H142" s="348" t="s">
        <v>28</v>
      </c>
      <c r="I142" s="325">
        <v>42000000</v>
      </c>
      <c r="J142" s="325"/>
      <c r="K142" s="345">
        <v>42542</v>
      </c>
      <c r="L142" s="346">
        <v>42572</v>
      </c>
      <c r="M142" s="402">
        <v>42577</v>
      </c>
      <c r="N142" s="354">
        <v>180</v>
      </c>
      <c r="O142" s="402">
        <f t="shared" ref="O142:O146" si="11">+M142+N142</f>
        <v>42757</v>
      </c>
      <c r="P142" s="397" t="s">
        <v>305</v>
      </c>
      <c r="Q142" s="364" t="s">
        <v>803</v>
      </c>
      <c r="R142" s="364" t="s">
        <v>804</v>
      </c>
      <c r="S142" s="368" t="s">
        <v>802</v>
      </c>
      <c r="T142" s="348"/>
      <c r="U142" s="368"/>
      <c r="X142" s="401"/>
    </row>
    <row r="143" spans="1:24" s="400" customFormat="1" ht="104.25" customHeight="1" x14ac:dyDescent="0.2">
      <c r="A143" s="354">
        <f t="shared" si="10"/>
        <v>132</v>
      </c>
      <c r="B143" s="395" t="s">
        <v>801</v>
      </c>
      <c r="C143" s="466" t="s">
        <v>142</v>
      </c>
      <c r="D143" s="357" t="s">
        <v>104</v>
      </c>
      <c r="E143" s="467">
        <v>311020301</v>
      </c>
      <c r="F143" s="468" t="s">
        <v>299</v>
      </c>
      <c r="G143" s="348" t="s">
        <v>81</v>
      </c>
      <c r="H143" s="348" t="s">
        <v>28</v>
      </c>
      <c r="I143" s="325">
        <v>42000000</v>
      </c>
      <c r="J143" s="325"/>
      <c r="K143" s="345">
        <v>42542</v>
      </c>
      <c r="L143" s="346">
        <v>42572</v>
      </c>
      <c r="M143" s="402">
        <v>42577</v>
      </c>
      <c r="N143" s="354">
        <v>180</v>
      </c>
      <c r="O143" s="402">
        <f t="shared" si="11"/>
        <v>42757</v>
      </c>
      <c r="P143" s="397" t="s">
        <v>305</v>
      </c>
      <c r="Q143" s="364" t="s">
        <v>803</v>
      </c>
      <c r="R143" s="364" t="s">
        <v>804</v>
      </c>
      <c r="S143" s="368" t="s">
        <v>802</v>
      </c>
      <c r="T143" s="348"/>
      <c r="U143" s="368"/>
      <c r="X143" s="401"/>
    </row>
    <row r="144" spans="1:24" s="400" customFormat="1" ht="104.25" customHeight="1" x14ac:dyDescent="0.2">
      <c r="A144" s="354">
        <f t="shared" si="10"/>
        <v>133</v>
      </c>
      <c r="B144" s="395" t="s">
        <v>801</v>
      </c>
      <c r="C144" s="466" t="s">
        <v>142</v>
      </c>
      <c r="D144" s="357" t="s">
        <v>104</v>
      </c>
      <c r="E144" s="467">
        <v>311020301</v>
      </c>
      <c r="F144" s="468" t="s">
        <v>299</v>
      </c>
      <c r="G144" s="348" t="s">
        <v>81</v>
      </c>
      <c r="H144" s="348" t="s">
        <v>28</v>
      </c>
      <c r="I144" s="325">
        <v>42000000</v>
      </c>
      <c r="J144" s="325"/>
      <c r="K144" s="345">
        <v>42542</v>
      </c>
      <c r="L144" s="346">
        <v>42572</v>
      </c>
      <c r="M144" s="402">
        <v>42577</v>
      </c>
      <c r="N144" s="354">
        <v>180</v>
      </c>
      <c r="O144" s="402">
        <f t="shared" si="11"/>
        <v>42757</v>
      </c>
      <c r="P144" s="397" t="s">
        <v>305</v>
      </c>
      <c r="Q144" s="364" t="s">
        <v>803</v>
      </c>
      <c r="R144" s="364" t="s">
        <v>804</v>
      </c>
      <c r="S144" s="368" t="s">
        <v>802</v>
      </c>
      <c r="T144" s="348"/>
      <c r="U144" s="368"/>
      <c r="X144" s="401"/>
    </row>
    <row r="145" spans="1:24" s="400" customFormat="1" ht="104.25" customHeight="1" x14ac:dyDescent="0.2">
      <c r="A145" s="354">
        <f t="shared" si="10"/>
        <v>134</v>
      </c>
      <c r="B145" s="395" t="s">
        <v>801</v>
      </c>
      <c r="C145" s="466" t="s">
        <v>142</v>
      </c>
      <c r="D145" s="357" t="s">
        <v>104</v>
      </c>
      <c r="E145" s="467">
        <v>311020301</v>
      </c>
      <c r="F145" s="468" t="s">
        <v>299</v>
      </c>
      <c r="G145" s="348" t="s">
        <v>81</v>
      </c>
      <c r="H145" s="348" t="s">
        <v>28</v>
      </c>
      <c r="I145" s="325">
        <v>42000000</v>
      </c>
      <c r="J145" s="325"/>
      <c r="K145" s="345">
        <v>42542</v>
      </c>
      <c r="L145" s="346">
        <v>42572</v>
      </c>
      <c r="M145" s="402">
        <v>42577</v>
      </c>
      <c r="N145" s="354">
        <v>180</v>
      </c>
      <c r="O145" s="402">
        <f t="shared" si="11"/>
        <v>42757</v>
      </c>
      <c r="P145" s="397" t="s">
        <v>305</v>
      </c>
      <c r="Q145" s="364" t="s">
        <v>803</v>
      </c>
      <c r="R145" s="364" t="s">
        <v>804</v>
      </c>
      <c r="S145" s="368" t="s">
        <v>802</v>
      </c>
      <c r="T145" s="348"/>
      <c r="U145" s="368"/>
      <c r="X145" s="401"/>
    </row>
    <row r="146" spans="1:24" s="400" customFormat="1" ht="104.25" customHeight="1" x14ac:dyDescent="0.2">
      <c r="A146" s="354">
        <f t="shared" si="10"/>
        <v>135</v>
      </c>
      <c r="B146" s="395" t="s">
        <v>801</v>
      </c>
      <c r="C146" s="466" t="s">
        <v>142</v>
      </c>
      <c r="D146" s="357" t="s">
        <v>104</v>
      </c>
      <c r="E146" s="467">
        <v>311020301</v>
      </c>
      <c r="F146" s="468" t="s">
        <v>299</v>
      </c>
      <c r="G146" s="348" t="s">
        <v>81</v>
      </c>
      <c r="H146" s="348" t="s">
        <v>28</v>
      </c>
      <c r="I146" s="325">
        <v>42000000</v>
      </c>
      <c r="J146" s="325"/>
      <c r="K146" s="345">
        <v>42542</v>
      </c>
      <c r="L146" s="346">
        <v>42572</v>
      </c>
      <c r="M146" s="402">
        <v>42577</v>
      </c>
      <c r="N146" s="354">
        <v>180</v>
      </c>
      <c r="O146" s="402">
        <f t="shared" si="11"/>
        <v>42757</v>
      </c>
      <c r="P146" s="397" t="s">
        <v>305</v>
      </c>
      <c r="Q146" s="364" t="s">
        <v>803</v>
      </c>
      <c r="R146" s="364" t="s">
        <v>804</v>
      </c>
      <c r="S146" s="368" t="s">
        <v>802</v>
      </c>
      <c r="T146" s="348"/>
      <c r="U146" s="368"/>
      <c r="X146" s="401"/>
    </row>
    <row r="147" spans="1:24" s="10" customFormat="1" ht="23.25" customHeight="1" x14ac:dyDescent="0.2">
      <c r="A147" s="12"/>
      <c r="B147" s="8"/>
      <c r="C147" s="109"/>
      <c r="D147" s="13"/>
      <c r="E147" s="100"/>
      <c r="F147" s="101"/>
      <c r="G147" s="5"/>
      <c r="H147" s="308" t="s">
        <v>674</v>
      </c>
      <c r="I147" s="309">
        <f>SUM(I7:I146)</f>
        <v>12346757504</v>
      </c>
      <c r="J147" s="309">
        <f>SUM(J7:J146)</f>
        <v>1867150630</v>
      </c>
      <c r="K147" s="287"/>
      <c r="L147" s="288"/>
      <c r="M147" s="286"/>
      <c r="N147" s="12"/>
      <c r="O147" s="286"/>
      <c r="P147" s="280"/>
      <c r="Q147" s="14"/>
      <c r="R147" s="11"/>
      <c r="S147" s="112"/>
      <c r="T147" s="5"/>
      <c r="U147" s="112"/>
    </row>
    <row r="148" spans="1:24" s="349" customFormat="1" x14ac:dyDescent="0.2">
      <c r="A148" s="430"/>
      <c r="C148" s="430"/>
      <c r="E148" s="430"/>
      <c r="F148" s="431"/>
      <c r="G148" s="432"/>
      <c r="H148" s="432"/>
      <c r="I148" s="433"/>
      <c r="J148" s="433"/>
      <c r="K148" s="433"/>
      <c r="L148" s="434"/>
      <c r="M148" s="434"/>
      <c r="N148" s="430"/>
      <c r="O148" s="434"/>
    </row>
    <row r="149" spans="1:24" s="349" customFormat="1" x14ac:dyDescent="0.2">
      <c r="A149" s="430"/>
      <c r="C149" s="430"/>
      <c r="E149" s="430"/>
      <c r="F149" s="431"/>
      <c r="G149" s="432"/>
      <c r="H149" s="432"/>
      <c r="I149" s="433"/>
      <c r="J149" s="433"/>
      <c r="K149" s="433"/>
      <c r="L149" s="434"/>
      <c r="M149" s="434"/>
      <c r="N149" s="430"/>
      <c r="O149" s="434"/>
    </row>
    <row r="150" spans="1:24" s="349" customFormat="1" x14ac:dyDescent="0.2">
      <c r="A150" s="430"/>
      <c r="C150" s="430"/>
      <c r="E150" s="430"/>
      <c r="F150" s="431"/>
      <c r="G150" s="432"/>
      <c r="H150" s="432"/>
      <c r="I150" s="433"/>
      <c r="J150" s="433"/>
      <c r="K150" s="433"/>
      <c r="L150" s="434"/>
      <c r="M150" s="434"/>
      <c r="N150" s="430"/>
      <c r="O150" s="434"/>
    </row>
    <row r="151" spans="1:24" s="349" customFormat="1" x14ac:dyDescent="0.2">
      <c r="A151" s="430"/>
      <c r="C151" s="430"/>
      <c r="E151" s="430"/>
      <c r="F151" s="431"/>
      <c r="G151" s="432"/>
      <c r="H151" s="432"/>
      <c r="I151" s="433"/>
      <c r="J151" s="433"/>
      <c r="K151" s="433"/>
      <c r="L151" s="434"/>
      <c r="M151" s="434"/>
      <c r="N151" s="430"/>
      <c r="O151" s="434"/>
    </row>
  </sheetData>
  <mergeCells count="2">
    <mergeCell ref="C1:R4"/>
    <mergeCell ref="C5:R5"/>
  </mergeCells>
  <dataValidations count="1">
    <dataValidation type="date" allowBlank="1" showInputMessage="1" showErrorMessage="1" sqref="M129:M131 M124:M125 M122 M64:M65 M82:M83">
      <formula1>1</formula1>
      <formula2>402133</formula2>
    </dataValidation>
  </dataValidations>
  <printOptions horizontalCentered="1" verticalCentered="1"/>
  <pageMargins left="0.70866141732283472" right="0" top="0.19685039370078741" bottom="0.19685039370078741" header="0" footer="0"/>
  <pageSetup paperSize="5" scale="35" orientation="landscape" horizontalDpi="4294967295" verticalDpi="4294967295" r:id="rId1"/>
  <headerFooter alignWithMargins="0">
    <oddHeader>&amp;C&amp;P&amp;N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topLeftCell="A3" workbookViewId="0">
      <pane ySplit="3" topLeftCell="A12" activePane="bottomLeft" state="frozen"/>
      <selection activeCell="A3" sqref="A3"/>
      <selection pane="bottomLeft" activeCell="A6" sqref="A6"/>
    </sheetView>
  </sheetViews>
  <sheetFormatPr baseColWidth="10" defaultRowHeight="12" x14ac:dyDescent="0.2"/>
  <cols>
    <col min="1" max="1" width="7.5703125" style="198" bestFit="1" customWidth="1"/>
    <col min="2" max="2" width="10.28515625" style="198" customWidth="1"/>
    <col min="3" max="3" width="11.42578125" style="199" customWidth="1"/>
    <col min="4" max="4" width="46.28515625" style="200" customWidth="1"/>
    <col min="5" max="5" width="18.28515625" style="200" customWidth="1"/>
    <col min="6" max="6" width="22.28515625" style="198" customWidth="1"/>
    <col min="7" max="7" width="19.5703125" style="198" customWidth="1"/>
    <col min="8" max="8" width="16.7109375" style="201" customWidth="1"/>
    <col min="9" max="9" width="12.85546875" style="202" customWidth="1"/>
    <col min="10" max="10" width="14.42578125" style="204" customWidth="1"/>
    <col min="11" max="11" width="7.85546875" style="208" customWidth="1"/>
    <col min="12" max="12" width="22.140625" style="208" customWidth="1"/>
    <col min="13" max="13" width="25.5703125" style="204" customWidth="1"/>
    <col min="14" max="14" width="18.7109375" style="204" customWidth="1"/>
    <col min="15" max="15" width="15.5703125" style="204" customWidth="1"/>
    <col min="16" max="16" width="19" style="204" customWidth="1"/>
    <col min="17" max="17" width="19.7109375" style="204" customWidth="1"/>
    <col min="18" max="18" width="10.85546875" style="204" bestFit="1" customWidth="1"/>
    <col min="19" max="19" width="13.7109375" style="203" bestFit="1" customWidth="1"/>
    <col min="20" max="20" width="15.5703125" style="205" bestFit="1" customWidth="1"/>
    <col min="21" max="21" width="19.140625" style="209" bestFit="1" customWidth="1"/>
    <col min="22" max="22" width="12.85546875" style="209" bestFit="1" customWidth="1"/>
    <col min="23" max="23" width="15.5703125" style="210" bestFit="1" customWidth="1"/>
    <col min="24" max="24" width="16.140625" style="201" customWidth="1"/>
    <col min="25" max="25" width="18.28515625" style="209" customWidth="1"/>
    <col min="26" max="26" width="19.7109375" style="209" customWidth="1"/>
    <col min="27" max="27" width="22.42578125" style="209" bestFit="1" customWidth="1"/>
    <col min="28" max="28" width="23.140625" style="209" customWidth="1"/>
    <col min="29" max="29" width="22.5703125" style="209" bestFit="1" customWidth="1"/>
    <col min="30" max="30" width="15.140625" style="209" customWidth="1"/>
    <col min="31" max="31" width="17" style="211" customWidth="1"/>
    <col min="32" max="33" width="15.28515625" style="212" customWidth="1"/>
    <col min="34" max="34" width="17" style="206" customWidth="1"/>
    <col min="35" max="35" width="12.140625" style="213" customWidth="1"/>
    <col min="36" max="36" width="11.28515625" style="214" customWidth="1"/>
    <col min="37" max="37" width="12.7109375" style="215" customWidth="1"/>
    <col min="38" max="38" width="20.28515625" style="216" hidden="1" customWidth="1"/>
    <col min="39" max="39" width="22.42578125" style="216" hidden="1" customWidth="1"/>
    <col min="40" max="40" width="16.5703125" style="198" hidden="1" customWidth="1"/>
    <col min="41" max="41" width="13.85546875" style="217" hidden="1" customWidth="1"/>
    <col min="42" max="42" width="11.7109375" style="218" hidden="1" customWidth="1"/>
    <col min="43" max="43" width="11.7109375" style="203" hidden="1" customWidth="1"/>
    <col min="44" max="49" width="11.7109375" style="219" hidden="1" customWidth="1"/>
    <col min="50" max="50" width="11.7109375" style="198" hidden="1" customWidth="1"/>
    <col min="51" max="51" width="15.42578125" style="220" hidden="1" customWidth="1"/>
    <col min="52" max="52" width="14.85546875" style="220" hidden="1" customWidth="1"/>
    <col min="53" max="53" width="14.140625" style="220" hidden="1" customWidth="1"/>
    <col min="54" max="54" width="15.28515625" style="221" customWidth="1"/>
    <col min="55" max="55" width="14.28515625" style="221" customWidth="1"/>
    <col min="56" max="56" width="15" style="222" customWidth="1"/>
    <col min="57" max="57" width="27.85546875" style="203" customWidth="1"/>
    <col min="58" max="58" width="12.28515625" style="203" customWidth="1"/>
    <col min="59" max="59" width="14.42578125" style="207" hidden="1" customWidth="1"/>
    <col min="60" max="16384" width="11.42578125" style="203"/>
  </cols>
  <sheetData>
    <row r="1" spans="1:60" s="123" customFormat="1" ht="21" customHeight="1" x14ac:dyDescent="0.2">
      <c r="B1" s="595" t="s">
        <v>336</v>
      </c>
      <c r="C1" s="596"/>
      <c r="D1" s="596"/>
      <c r="E1" s="596"/>
      <c r="F1" s="596"/>
      <c r="G1" s="596"/>
      <c r="H1" s="596"/>
      <c r="I1" s="596"/>
      <c r="J1" s="596"/>
      <c r="K1" s="596"/>
      <c r="L1" s="596"/>
      <c r="M1" s="596"/>
      <c r="N1" s="124"/>
      <c r="O1" s="124"/>
      <c r="P1" s="124"/>
      <c r="Q1" s="125"/>
      <c r="R1" s="125"/>
      <c r="S1" s="592"/>
      <c r="T1" s="593"/>
      <c r="U1" s="593"/>
      <c r="V1" s="593"/>
      <c r="W1" s="593"/>
      <c r="X1" s="593"/>
      <c r="Y1" s="593"/>
      <c r="Z1" s="593"/>
      <c r="AA1" s="593"/>
      <c r="AB1" s="593"/>
      <c r="AC1" s="593"/>
      <c r="AD1" s="593"/>
      <c r="AE1" s="126"/>
      <c r="AF1" s="127"/>
      <c r="AG1" s="127"/>
      <c r="AH1" s="127"/>
      <c r="AI1" s="128"/>
      <c r="AJ1" s="129"/>
      <c r="AK1" s="130"/>
      <c r="AL1" s="131"/>
      <c r="AM1" s="131"/>
      <c r="AN1" s="131"/>
      <c r="AO1" s="132"/>
      <c r="AP1" s="133"/>
      <c r="AR1" s="131"/>
      <c r="AS1" s="131"/>
      <c r="AT1" s="131"/>
      <c r="AU1" s="131"/>
      <c r="AV1" s="131"/>
      <c r="AW1" s="131"/>
      <c r="BB1" s="134"/>
      <c r="BC1" s="134"/>
      <c r="BD1" s="135"/>
      <c r="BG1" s="136"/>
    </row>
    <row r="2" spans="1:60" s="123" customFormat="1" ht="21" customHeight="1" x14ac:dyDescent="0.2">
      <c r="B2" s="620" t="s">
        <v>337</v>
      </c>
      <c r="C2" s="620"/>
      <c r="D2" s="620"/>
      <c r="E2" s="620"/>
      <c r="F2" s="620"/>
      <c r="G2" s="620"/>
      <c r="H2" s="620"/>
      <c r="I2" s="620"/>
      <c r="J2" s="620"/>
      <c r="K2" s="620"/>
      <c r="L2" s="620"/>
      <c r="M2" s="620"/>
      <c r="N2" s="137"/>
      <c r="O2" s="137"/>
      <c r="P2" s="137"/>
      <c r="Q2" s="138"/>
      <c r="R2" s="138"/>
      <c r="S2" s="594"/>
      <c r="T2" s="594"/>
      <c r="U2" s="594"/>
      <c r="V2" s="594"/>
      <c r="W2" s="594"/>
      <c r="X2" s="594"/>
      <c r="Y2" s="594"/>
      <c r="Z2" s="594"/>
      <c r="AA2" s="594"/>
      <c r="AB2" s="594"/>
      <c r="AC2" s="594"/>
      <c r="AD2" s="594"/>
      <c r="AE2" s="126"/>
      <c r="AF2" s="127"/>
      <c r="AG2" s="127"/>
      <c r="AH2" s="127"/>
      <c r="AI2" s="128"/>
      <c r="AJ2" s="129"/>
      <c r="AK2" s="130"/>
      <c r="AL2" s="131"/>
      <c r="AM2" s="131"/>
      <c r="AN2" s="131"/>
      <c r="AO2" s="132"/>
      <c r="AP2" s="133"/>
      <c r="AR2" s="131"/>
      <c r="AS2" s="131"/>
      <c r="AT2" s="131"/>
      <c r="AU2" s="131"/>
      <c r="AV2" s="131"/>
      <c r="AW2" s="131"/>
      <c r="BB2" s="134"/>
      <c r="BC2" s="134"/>
      <c r="BD2" s="135"/>
      <c r="BG2" s="136"/>
    </row>
    <row r="3" spans="1:60" s="123" customFormat="1" ht="21" customHeight="1" x14ac:dyDescent="0.2">
      <c r="A3" s="267" t="s">
        <v>575</v>
      </c>
      <c r="B3" s="595" t="s">
        <v>454</v>
      </c>
      <c r="C3" s="596"/>
      <c r="D3" s="596"/>
      <c r="E3" s="596"/>
      <c r="F3" s="596"/>
      <c r="G3" s="596"/>
      <c r="H3" s="597"/>
      <c r="I3" s="223"/>
      <c r="J3" s="224"/>
      <c r="K3" s="224"/>
      <c r="L3" s="224"/>
      <c r="M3" s="225"/>
      <c r="N3" s="137"/>
      <c r="O3" s="137"/>
      <c r="P3" s="137"/>
      <c r="Q3" s="138"/>
      <c r="R3" s="138"/>
      <c r="S3" s="592"/>
      <c r="T3" s="593"/>
      <c r="U3" s="593"/>
      <c r="V3" s="593"/>
      <c r="W3" s="593"/>
      <c r="X3" s="593"/>
      <c r="Y3" s="593"/>
      <c r="Z3" s="593"/>
      <c r="AA3" s="593"/>
      <c r="AB3" s="593"/>
      <c r="AC3" s="593"/>
      <c r="AD3" s="593"/>
      <c r="AE3" s="126"/>
      <c r="AF3" s="127"/>
      <c r="AG3" s="127"/>
      <c r="AH3" s="127"/>
      <c r="AI3" s="128"/>
      <c r="AJ3" s="129"/>
      <c r="AK3" s="130"/>
      <c r="AL3" s="131"/>
      <c r="AM3" s="131"/>
      <c r="AN3" s="131"/>
      <c r="AO3" s="132"/>
      <c r="AP3" s="139"/>
      <c r="AR3" s="131"/>
      <c r="AS3" s="131"/>
      <c r="AT3" s="131"/>
      <c r="AU3" s="131"/>
      <c r="AV3" s="131"/>
      <c r="AW3" s="131"/>
      <c r="BB3" s="134"/>
      <c r="BC3" s="134"/>
      <c r="BD3" s="135"/>
      <c r="BG3" s="136"/>
    </row>
    <row r="4" spans="1:60" s="144" customFormat="1" ht="60" customHeight="1" x14ac:dyDescent="0.2">
      <c r="A4" s="598" t="s">
        <v>338</v>
      </c>
      <c r="B4" s="598" t="s">
        <v>339</v>
      </c>
      <c r="C4" s="598" t="s">
        <v>340</v>
      </c>
      <c r="D4" s="588" t="s">
        <v>341</v>
      </c>
      <c r="E4" s="588" t="s">
        <v>342</v>
      </c>
      <c r="F4" s="588" t="s">
        <v>343</v>
      </c>
      <c r="G4" s="588" t="s">
        <v>344</v>
      </c>
      <c r="H4" s="590" t="s">
        <v>345</v>
      </c>
      <c r="I4" s="143"/>
      <c r="J4" s="603" t="s">
        <v>346</v>
      </c>
      <c r="K4" s="604"/>
      <c r="L4" s="605"/>
      <c r="M4" s="606" t="s">
        <v>347</v>
      </c>
      <c r="N4" s="607"/>
      <c r="O4" s="607"/>
      <c r="P4" s="608"/>
      <c r="Q4" s="609" t="s">
        <v>348</v>
      </c>
      <c r="R4" s="610" t="s">
        <v>349</v>
      </c>
      <c r="S4" s="592" t="s">
        <v>350</v>
      </c>
      <c r="T4" s="592"/>
      <c r="U4" s="592"/>
      <c r="V4" s="612" t="s">
        <v>351</v>
      </c>
      <c r="W4" s="612"/>
      <c r="X4" s="612"/>
      <c r="Y4" s="612"/>
      <c r="Z4" s="612"/>
      <c r="AA4" s="612"/>
      <c r="AB4" s="589" t="s">
        <v>352</v>
      </c>
      <c r="AC4" s="589" t="s">
        <v>353</v>
      </c>
      <c r="AD4" s="614" t="s">
        <v>354</v>
      </c>
      <c r="AE4" s="616" t="s">
        <v>355</v>
      </c>
      <c r="AF4" s="588" t="s">
        <v>356</v>
      </c>
      <c r="AG4" s="601" t="s">
        <v>357</v>
      </c>
      <c r="AH4" s="600" t="s">
        <v>358</v>
      </c>
      <c r="AI4" s="600" t="s">
        <v>359</v>
      </c>
      <c r="AJ4" s="628" t="s">
        <v>360</v>
      </c>
      <c r="AK4" s="600" t="s">
        <v>361</v>
      </c>
      <c r="AL4" s="600" t="s">
        <v>362</v>
      </c>
      <c r="AM4" s="600"/>
      <c r="AN4" s="588"/>
      <c r="AO4" s="588" t="s">
        <v>363</v>
      </c>
      <c r="AP4" s="624" t="s">
        <v>364</v>
      </c>
      <c r="AQ4" s="612"/>
      <c r="AR4" s="625" t="s">
        <v>365</v>
      </c>
      <c r="AS4" s="625"/>
      <c r="AT4" s="625"/>
      <c r="AU4" s="625" t="s">
        <v>366</v>
      </c>
      <c r="AV4" s="625"/>
      <c r="AW4" s="625"/>
      <c r="AX4" s="625"/>
      <c r="AY4" s="588" t="s">
        <v>367</v>
      </c>
      <c r="AZ4" s="600" t="s">
        <v>368</v>
      </c>
      <c r="BA4" s="600"/>
      <c r="BB4" s="626" t="s">
        <v>369</v>
      </c>
      <c r="BC4" s="612" t="s">
        <v>370</v>
      </c>
      <c r="BD4" s="621"/>
      <c r="BE4" s="600" t="s">
        <v>371</v>
      </c>
      <c r="BF4" s="612" t="s">
        <v>372</v>
      </c>
      <c r="BG4" s="618" t="s">
        <v>373</v>
      </c>
    </row>
    <row r="5" spans="1:60" s="144" customFormat="1" ht="60" x14ac:dyDescent="0.2">
      <c r="A5" s="599"/>
      <c r="B5" s="599"/>
      <c r="C5" s="599"/>
      <c r="D5" s="589"/>
      <c r="E5" s="589"/>
      <c r="F5" s="589"/>
      <c r="G5" s="589"/>
      <c r="H5" s="591"/>
      <c r="I5" s="145" t="s">
        <v>374</v>
      </c>
      <c r="J5" s="146" t="s">
        <v>375</v>
      </c>
      <c r="K5" s="147" t="s">
        <v>376</v>
      </c>
      <c r="L5" s="148" t="s">
        <v>377</v>
      </c>
      <c r="M5" s="148" t="s">
        <v>378</v>
      </c>
      <c r="N5" s="148" t="s">
        <v>379</v>
      </c>
      <c r="O5" s="148" t="s">
        <v>380</v>
      </c>
      <c r="P5" s="148" t="s">
        <v>381</v>
      </c>
      <c r="Q5" s="610"/>
      <c r="R5" s="611"/>
      <c r="S5" s="149" t="s">
        <v>382</v>
      </c>
      <c r="T5" s="150" t="s">
        <v>383</v>
      </c>
      <c r="U5" s="149" t="s">
        <v>384</v>
      </c>
      <c r="V5" s="140" t="s">
        <v>382</v>
      </c>
      <c r="W5" s="141" t="s">
        <v>383</v>
      </c>
      <c r="X5" s="142" t="s">
        <v>384</v>
      </c>
      <c r="Y5" s="151" t="s">
        <v>385</v>
      </c>
      <c r="Z5" s="151" t="s">
        <v>386</v>
      </c>
      <c r="AA5" s="151" t="s">
        <v>387</v>
      </c>
      <c r="AB5" s="613"/>
      <c r="AC5" s="613"/>
      <c r="AD5" s="615"/>
      <c r="AE5" s="617"/>
      <c r="AF5" s="589"/>
      <c r="AG5" s="602" t="s">
        <v>357</v>
      </c>
      <c r="AH5" s="622"/>
      <c r="AI5" s="622"/>
      <c r="AJ5" s="629"/>
      <c r="AK5" s="622"/>
      <c r="AL5" s="152" t="s">
        <v>388</v>
      </c>
      <c r="AM5" s="152" t="s">
        <v>389</v>
      </c>
      <c r="AN5" s="140" t="s">
        <v>390</v>
      </c>
      <c r="AO5" s="589"/>
      <c r="AP5" s="153" t="s">
        <v>383</v>
      </c>
      <c r="AQ5" s="153" t="s">
        <v>384</v>
      </c>
      <c r="AR5" s="149" t="s">
        <v>382</v>
      </c>
      <c r="AS5" s="149" t="s">
        <v>383</v>
      </c>
      <c r="AT5" s="149" t="s">
        <v>384</v>
      </c>
      <c r="AU5" s="149" t="s">
        <v>391</v>
      </c>
      <c r="AV5" s="149" t="s">
        <v>383</v>
      </c>
      <c r="AW5" s="149" t="s">
        <v>384</v>
      </c>
      <c r="AX5" s="154" t="s">
        <v>392</v>
      </c>
      <c r="AY5" s="589"/>
      <c r="AZ5" s="152" t="s">
        <v>393</v>
      </c>
      <c r="BA5" s="152" t="s">
        <v>394</v>
      </c>
      <c r="BB5" s="627"/>
      <c r="BC5" s="140" t="s">
        <v>377</v>
      </c>
      <c r="BD5" s="142" t="s">
        <v>375</v>
      </c>
      <c r="BE5" s="622"/>
      <c r="BF5" s="623" t="s">
        <v>372</v>
      </c>
      <c r="BG5" s="619" t="s">
        <v>373</v>
      </c>
    </row>
    <row r="6" spans="1:60" s="179" customFormat="1" ht="137.25" customHeight="1" x14ac:dyDescent="0.2">
      <c r="A6" s="155" t="s">
        <v>395</v>
      </c>
      <c r="B6" s="156" t="s">
        <v>396</v>
      </c>
      <c r="C6" s="157" t="s">
        <v>397</v>
      </c>
      <c r="D6" s="112" t="s">
        <v>398</v>
      </c>
      <c r="E6" s="158" t="s">
        <v>27</v>
      </c>
      <c r="F6" s="159" t="s">
        <v>399</v>
      </c>
      <c r="G6" s="160" t="s">
        <v>400</v>
      </c>
      <c r="H6" s="161">
        <v>700000</v>
      </c>
      <c r="I6" s="160" t="s">
        <v>400</v>
      </c>
      <c r="J6" s="162">
        <v>900378239</v>
      </c>
      <c r="K6" s="163">
        <v>0</v>
      </c>
      <c r="L6" s="164" t="s">
        <v>401</v>
      </c>
      <c r="M6" s="165" t="s">
        <v>402</v>
      </c>
      <c r="N6" s="166" t="s">
        <v>403</v>
      </c>
      <c r="O6" s="167">
        <v>0</v>
      </c>
      <c r="P6" s="168" t="s">
        <v>404</v>
      </c>
      <c r="Q6" s="169" t="s">
        <v>405</v>
      </c>
      <c r="R6" s="163">
        <v>1</v>
      </c>
      <c r="S6" s="163">
        <v>6</v>
      </c>
      <c r="T6" s="170">
        <v>42382</v>
      </c>
      <c r="U6" s="171">
        <v>51190440</v>
      </c>
      <c r="V6" s="163">
        <v>7</v>
      </c>
      <c r="W6" s="170">
        <v>42387</v>
      </c>
      <c r="X6" s="161">
        <v>700000</v>
      </c>
      <c r="Y6" s="172">
        <v>3120101</v>
      </c>
      <c r="Z6" s="173" t="s">
        <v>224</v>
      </c>
      <c r="AA6" s="174" t="s">
        <v>406</v>
      </c>
      <c r="AB6" s="175" t="s">
        <v>407</v>
      </c>
      <c r="AC6" s="176" t="s">
        <v>408</v>
      </c>
      <c r="AD6" s="177">
        <v>42384</v>
      </c>
      <c r="AE6" s="102" t="s">
        <v>409</v>
      </c>
      <c r="AF6" s="102">
        <v>42394</v>
      </c>
      <c r="AG6" s="102">
        <v>42394</v>
      </c>
      <c r="AH6" s="103" t="s">
        <v>410</v>
      </c>
      <c r="AI6" s="103" t="s">
        <v>410</v>
      </c>
      <c r="AJ6" s="12" t="s">
        <v>410</v>
      </c>
      <c r="AK6" s="103" t="s">
        <v>410</v>
      </c>
      <c r="AL6" s="102"/>
      <c r="AM6" s="102"/>
      <c r="AN6" s="110"/>
      <c r="AO6" s="102"/>
      <c r="AP6" s="102"/>
      <c r="AQ6" s="102"/>
      <c r="AR6" s="102"/>
      <c r="AS6" s="102"/>
      <c r="AT6" s="102"/>
      <c r="AU6" s="102"/>
      <c r="AV6" s="102"/>
      <c r="AW6" s="102"/>
      <c r="AX6" s="102"/>
      <c r="AY6" s="102"/>
      <c r="AZ6" s="102"/>
      <c r="BA6" s="102"/>
      <c r="BB6" s="117" t="s">
        <v>411</v>
      </c>
      <c r="BC6" s="5" t="s">
        <v>412</v>
      </c>
      <c r="BD6" s="178" t="s">
        <v>413</v>
      </c>
      <c r="BE6" s="117" t="s">
        <v>89</v>
      </c>
      <c r="BF6" s="112" t="s">
        <v>414</v>
      </c>
      <c r="BG6" s="113"/>
    </row>
    <row r="7" spans="1:60" s="189" customFormat="1" ht="107.25" customHeight="1" x14ac:dyDescent="0.2">
      <c r="A7" s="155" t="s">
        <v>395</v>
      </c>
      <c r="B7" s="157" t="s">
        <v>415</v>
      </c>
      <c r="C7" s="14" t="s">
        <v>416</v>
      </c>
      <c r="D7" s="158" t="s">
        <v>417</v>
      </c>
      <c r="E7" s="5" t="s">
        <v>81</v>
      </c>
      <c r="F7" s="5" t="s">
        <v>418</v>
      </c>
      <c r="G7" s="114" t="s">
        <v>419</v>
      </c>
      <c r="H7" s="180">
        <v>6000000</v>
      </c>
      <c r="I7" s="114" t="s">
        <v>420</v>
      </c>
      <c r="J7" s="181">
        <v>1015437290</v>
      </c>
      <c r="K7" s="182">
        <v>1</v>
      </c>
      <c r="L7" s="114" t="s">
        <v>421</v>
      </c>
      <c r="M7" s="9" t="s">
        <v>422</v>
      </c>
      <c r="N7" s="183" t="s">
        <v>423</v>
      </c>
      <c r="O7" s="176" t="s">
        <v>424</v>
      </c>
      <c r="P7" s="184" t="s">
        <v>425</v>
      </c>
      <c r="Q7" s="4" t="s">
        <v>426</v>
      </c>
      <c r="R7" s="182">
        <v>1</v>
      </c>
      <c r="S7" s="182">
        <v>14</v>
      </c>
      <c r="T7" s="185">
        <v>42388</v>
      </c>
      <c r="U7" s="186">
        <v>6000000</v>
      </c>
      <c r="V7" s="182">
        <v>14</v>
      </c>
      <c r="W7" s="185">
        <v>42024</v>
      </c>
      <c r="X7" s="180">
        <v>6000000</v>
      </c>
      <c r="Y7" s="187">
        <v>3110204</v>
      </c>
      <c r="Z7" s="173" t="s">
        <v>427</v>
      </c>
      <c r="AA7" s="110" t="s">
        <v>406</v>
      </c>
      <c r="AB7" s="106" t="s">
        <v>407</v>
      </c>
      <c r="AC7" s="176" t="s">
        <v>408</v>
      </c>
      <c r="AD7" s="177">
        <v>42389</v>
      </c>
      <c r="AE7" s="102" t="s">
        <v>428</v>
      </c>
      <c r="AF7" s="102">
        <v>42394</v>
      </c>
      <c r="AG7" s="103">
        <v>42394</v>
      </c>
      <c r="AH7" s="103" t="s">
        <v>406</v>
      </c>
      <c r="AI7" s="103">
        <v>42390</v>
      </c>
      <c r="AJ7" s="12">
        <v>120</v>
      </c>
      <c r="AK7" s="103">
        <v>42510</v>
      </c>
      <c r="AL7" s="102"/>
      <c r="AM7" s="102"/>
      <c r="AN7" s="110"/>
      <c r="AO7" s="102"/>
      <c r="AP7" s="102"/>
      <c r="AQ7" s="102"/>
      <c r="AR7" s="102"/>
      <c r="AS7" s="102"/>
      <c r="AT7" s="102"/>
      <c r="AU7" s="102"/>
      <c r="AV7" s="102"/>
      <c r="AW7" s="102"/>
      <c r="AX7" s="102"/>
      <c r="AY7" s="102"/>
      <c r="AZ7" s="102"/>
      <c r="BA7" s="102"/>
      <c r="BB7" s="5" t="s">
        <v>429</v>
      </c>
      <c r="BC7" s="106" t="s">
        <v>315</v>
      </c>
      <c r="BD7" s="108">
        <v>19259343</v>
      </c>
      <c r="BE7" s="188" t="s">
        <v>136</v>
      </c>
      <c r="BF7" s="114" t="s">
        <v>430</v>
      </c>
      <c r="BG7" s="113"/>
    </row>
    <row r="8" spans="1:60" s="189" customFormat="1" ht="110.25" customHeight="1" x14ac:dyDescent="0.2">
      <c r="A8" s="155" t="s">
        <v>395</v>
      </c>
      <c r="B8" s="156" t="s">
        <v>431</v>
      </c>
      <c r="C8" s="14" t="s">
        <v>432</v>
      </c>
      <c r="D8" s="5" t="s">
        <v>433</v>
      </c>
      <c r="E8" s="5" t="s">
        <v>81</v>
      </c>
      <c r="F8" s="5" t="s">
        <v>418</v>
      </c>
      <c r="G8" s="114" t="s">
        <v>419</v>
      </c>
      <c r="H8" s="180">
        <v>24000000</v>
      </c>
      <c r="I8" s="114" t="s">
        <v>420</v>
      </c>
      <c r="J8" s="190">
        <v>19242360</v>
      </c>
      <c r="K8" s="182">
        <v>4</v>
      </c>
      <c r="L8" s="114" t="s">
        <v>434</v>
      </c>
      <c r="M8" s="9" t="s">
        <v>435</v>
      </c>
      <c r="N8" s="183" t="s">
        <v>436</v>
      </c>
      <c r="O8" s="176" t="s">
        <v>437</v>
      </c>
      <c r="P8" s="184" t="s">
        <v>425</v>
      </c>
      <c r="Q8" s="114" t="s">
        <v>438</v>
      </c>
      <c r="R8" s="182">
        <v>1</v>
      </c>
      <c r="S8" s="182">
        <v>21</v>
      </c>
      <c r="T8" s="185">
        <v>42389</v>
      </c>
      <c r="U8" s="186">
        <v>24000000</v>
      </c>
      <c r="V8" s="182">
        <v>15</v>
      </c>
      <c r="W8" s="185">
        <v>42390</v>
      </c>
      <c r="X8" s="180">
        <v>24000000</v>
      </c>
      <c r="Y8" s="121">
        <v>311020301</v>
      </c>
      <c r="Z8" s="279" t="s">
        <v>80</v>
      </c>
      <c r="AA8" s="110" t="s">
        <v>406</v>
      </c>
      <c r="AB8" s="106" t="s">
        <v>407</v>
      </c>
      <c r="AC8" s="176" t="s">
        <v>408</v>
      </c>
      <c r="AD8" s="177">
        <v>42390</v>
      </c>
      <c r="AE8" s="102" t="s">
        <v>439</v>
      </c>
      <c r="AF8" s="102">
        <v>42390</v>
      </c>
      <c r="AG8" s="103"/>
      <c r="AH8" s="103" t="s">
        <v>406</v>
      </c>
      <c r="AI8" s="103">
        <v>42391</v>
      </c>
      <c r="AJ8" s="12">
        <v>120</v>
      </c>
      <c r="AK8" s="103">
        <v>42511</v>
      </c>
      <c r="AL8" s="102"/>
      <c r="AM8" s="102"/>
      <c r="AN8" s="110"/>
      <c r="AO8" s="102"/>
      <c r="AP8" s="102"/>
      <c r="AQ8" s="102"/>
      <c r="AR8" s="102"/>
      <c r="AS8" s="102"/>
      <c r="AT8" s="102"/>
      <c r="AU8" s="102"/>
      <c r="AV8" s="102"/>
      <c r="AW8" s="102"/>
      <c r="AX8" s="102"/>
      <c r="AY8" s="102"/>
      <c r="AZ8" s="102"/>
      <c r="BA8" s="102"/>
      <c r="BB8" s="117" t="s">
        <v>440</v>
      </c>
      <c r="BC8" s="117" t="s">
        <v>441</v>
      </c>
      <c r="BD8" s="108">
        <v>80124255</v>
      </c>
      <c r="BE8" s="117" t="s">
        <v>442</v>
      </c>
      <c r="BF8" s="191" t="s">
        <v>443</v>
      </c>
      <c r="BG8" s="192"/>
    </row>
    <row r="9" spans="1:60" s="179" customFormat="1" ht="114.75" x14ac:dyDescent="0.2">
      <c r="A9" s="155" t="s">
        <v>395</v>
      </c>
      <c r="B9" s="156" t="s">
        <v>444</v>
      </c>
      <c r="C9" s="193" t="s">
        <v>445</v>
      </c>
      <c r="D9" s="112" t="s">
        <v>446</v>
      </c>
      <c r="E9" s="5" t="s">
        <v>81</v>
      </c>
      <c r="F9" s="5" t="s">
        <v>418</v>
      </c>
      <c r="G9" s="114" t="s">
        <v>419</v>
      </c>
      <c r="H9" s="180">
        <v>7560000</v>
      </c>
      <c r="I9" s="114" t="s">
        <v>420</v>
      </c>
      <c r="J9" s="190">
        <v>79874768</v>
      </c>
      <c r="K9" s="182">
        <v>5</v>
      </c>
      <c r="L9" s="114" t="s">
        <v>447</v>
      </c>
      <c r="M9" s="110" t="s">
        <v>448</v>
      </c>
      <c r="N9" s="183" t="s">
        <v>449</v>
      </c>
      <c r="O9" s="176" t="s">
        <v>450</v>
      </c>
      <c r="P9" s="184" t="s">
        <v>425</v>
      </c>
      <c r="Q9" s="4" t="s">
        <v>451</v>
      </c>
      <c r="R9" s="182">
        <v>1</v>
      </c>
      <c r="S9" s="182">
        <v>13</v>
      </c>
      <c r="T9" s="185">
        <v>42023</v>
      </c>
      <c r="U9" s="180">
        <v>7560000</v>
      </c>
      <c r="V9" s="182">
        <v>16</v>
      </c>
      <c r="W9" s="185">
        <v>42391</v>
      </c>
      <c r="X9" s="180">
        <v>7560000</v>
      </c>
      <c r="Y9" s="194" t="s">
        <v>452</v>
      </c>
      <c r="Z9" s="173" t="s">
        <v>222</v>
      </c>
      <c r="AA9" s="195" t="s">
        <v>406</v>
      </c>
      <c r="AB9" s="106" t="s">
        <v>407</v>
      </c>
      <c r="AC9" s="176" t="s">
        <v>408</v>
      </c>
      <c r="AD9" s="177">
        <v>42391</v>
      </c>
      <c r="AE9" s="102" t="s">
        <v>453</v>
      </c>
      <c r="AF9" s="102">
        <v>42394</v>
      </c>
      <c r="AG9" s="103">
        <v>42394</v>
      </c>
      <c r="AH9" s="103" t="s">
        <v>410</v>
      </c>
      <c r="AI9" s="103">
        <v>42395</v>
      </c>
      <c r="AJ9" s="12">
        <v>120</v>
      </c>
      <c r="AK9" s="103">
        <v>42515</v>
      </c>
      <c r="AL9" s="102"/>
      <c r="AM9" s="102"/>
      <c r="AN9" s="110"/>
      <c r="AO9" s="102"/>
      <c r="AP9" s="102"/>
      <c r="AQ9" s="102"/>
      <c r="AR9" s="102"/>
      <c r="AS9" s="102"/>
      <c r="AT9" s="102"/>
      <c r="AU9" s="102"/>
      <c r="AV9" s="102"/>
      <c r="AW9" s="102"/>
      <c r="AX9" s="102"/>
      <c r="AY9" s="102"/>
      <c r="AZ9" s="102"/>
      <c r="BA9" s="102"/>
      <c r="BB9" s="5" t="s">
        <v>429</v>
      </c>
      <c r="BC9" s="106" t="s">
        <v>315</v>
      </c>
      <c r="BD9" s="108">
        <v>19259343</v>
      </c>
      <c r="BE9" s="188" t="s">
        <v>136</v>
      </c>
      <c r="BF9" s="112" t="s">
        <v>414</v>
      </c>
      <c r="BG9" s="113"/>
    </row>
    <row r="10" spans="1:60" s="179" customFormat="1" ht="165.75" x14ac:dyDescent="0.2">
      <c r="A10" s="156" t="s">
        <v>512</v>
      </c>
      <c r="B10" s="156" t="s">
        <v>459</v>
      </c>
      <c r="C10" s="14" t="s">
        <v>460</v>
      </c>
      <c r="D10" s="5" t="s">
        <v>461</v>
      </c>
      <c r="E10" s="5" t="s">
        <v>102</v>
      </c>
      <c r="F10" s="112" t="s">
        <v>462</v>
      </c>
      <c r="G10" s="114" t="s">
        <v>419</v>
      </c>
      <c r="H10" s="15">
        <v>307605681</v>
      </c>
      <c r="I10" s="114" t="s">
        <v>420</v>
      </c>
      <c r="J10" s="187">
        <v>860050247</v>
      </c>
      <c r="K10" s="182">
        <v>6</v>
      </c>
      <c r="L10" s="114" t="s">
        <v>463</v>
      </c>
      <c r="M10" s="112" t="s">
        <v>464</v>
      </c>
      <c r="N10" s="196">
        <v>6730177</v>
      </c>
      <c r="O10" s="176">
        <v>0</v>
      </c>
      <c r="P10" s="176" t="s">
        <v>465</v>
      </c>
      <c r="Q10" s="104" t="s">
        <v>466</v>
      </c>
      <c r="R10" s="182">
        <v>1</v>
      </c>
      <c r="S10" s="182">
        <v>57</v>
      </c>
      <c r="T10" s="185">
        <v>42412</v>
      </c>
      <c r="U10" s="226">
        <v>307785788</v>
      </c>
      <c r="V10" s="182">
        <v>62</v>
      </c>
      <c r="W10" s="185">
        <v>42419</v>
      </c>
      <c r="X10" s="186">
        <v>307605681</v>
      </c>
      <c r="Y10" s="187">
        <v>312020501</v>
      </c>
      <c r="Z10" s="227" t="s">
        <v>152</v>
      </c>
      <c r="AA10" s="195" t="s">
        <v>284</v>
      </c>
      <c r="AB10" s="106" t="s">
        <v>407</v>
      </c>
      <c r="AC10" s="176" t="s">
        <v>408</v>
      </c>
      <c r="AD10" s="177">
        <v>42418</v>
      </c>
      <c r="AE10" s="228" t="s">
        <v>467</v>
      </c>
      <c r="AF10" s="102">
        <v>42422</v>
      </c>
      <c r="AG10" s="102">
        <v>42423</v>
      </c>
      <c r="AH10" s="102" t="s">
        <v>406</v>
      </c>
      <c r="AI10" s="102">
        <v>42461</v>
      </c>
      <c r="AJ10" s="12">
        <v>132</v>
      </c>
      <c r="AK10" s="102">
        <v>42563</v>
      </c>
      <c r="AL10" s="102"/>
      <c r="AM10" s="102"/>
      <c r="AN10" s="110"/>
      <c r="AO10" s="102"/>
      <c r="AP10" s="102"/>
      <c r="AQ10" s="102"/>
      <c r="AR10" s="102"/>
      <c r="AS10" s="102"/>
      <c r="AT10" s="102"/>
      <c r="AU10" s="102"/>
      <c r="AV10" s="102"/>
      <c r="AW10" s="102"/>
      <c r="AX10" s="102"/>
      <c r="AY10" s="102"/>
      <c r="AZ10" s="102"/>
      <c r="BA10" s="102"/>
      <c r="BB10" s="229" t="s">
        <v>468</v>
      </c>
      <c r="BC10" s="5" t="s">
        <v>469</v>
      </c>
      <c r="BD10" s="108">
        <v>19447276</v>
      </c>
      <c r="BE10" s="117" t="s">
        <v>144</v>
      </c>
      <c r="BF10" s="230" t="s">
        <v>443</v>
      </c>
      <c r="BG10" s="113"/>
    </row>
    <row r="11" spans="1:60" s="179" customFormat="1" ht="114.75" x14ac:dyDescent="0.2">
      <c r="A11" s="156" t="s">
        <v>524</v>
      </c>
      <c r="B11" s="156" t="s">
        <v>525</v>
      </c>
      <c r="C11" s="241" t="s">
        <v>526</v>
      </c>
      <c r="D11" s="6" t="s">
        <v>527</v>
      </c>
      <c r="E11" s="5" t="s">
        <v>81</v>
      </c>
      <c r="F11" s="5" t="s">
        <v>418</v>
      </c>
      <c r="G11" s="242" t="s">
        <v>419</v>
      </c>
      <c r="H11" s="180">
        <v>4000000</v>
      </c>
      <c r="I11" s="114" t="s">
        <v>420</v>
      </c>
      <c r="J11" s="187">
        <v>33377345</v>
      </c>
      <c r="K11" s="243">
        <v>4</v>
      </c>
      <c r="L11" s="244" t="s">
        <v>528</v>
      </c>
      <c r="M11" s="245" t="s">
        <v>529</v>
      </c>
      <c r="N11" s="196" t="s">
        <v>530</v>
      </c>
      <c r="O11" s="231" t="s">
        <v>531</v>
      </c>
      <c r="P11" s="106" t="s">
        <v>532</v>
      </c>
      <c r="Q11" s="4" t="s">
        <v>507</v>
      </c>
      <c r="R11" s="182">
        <v>1</v>
      </c>
      <c r="S11" s="246"/>
      <c r="T11" s="247"/>
      <c r="U11" s="180"/>
      <c r="V11" s="157">
        <v>75</v>
      </c>
      <c r="W11" s="247">
        <v>42431</v>
      </c>
      <c r="X11" s="180">
        <v>4000000</v>
      </c>
      <c r="Y11" s="187" t="s">
        <v>97</v>
      </c>
      <c r="Z11" s="248" t="s">
        <v>211</v>
      </c>
      <c r="AA11" s="249">
        <v>776</v>
      </c>
      <c r="AB11" s="250" t="s">
        <v>533</v>
      </c>
      <c r="AC11" s="176" t="s">
        <v>408</v>
      </c>
      <c r="AD11" s="102">
        <v>42431</v>
      </c>
      <c r="AE11" s="248" t="s">
        <v>534</v>
      </c>
      <c r="AF11" s="103">
        <v>42439</v>
      </c>
      <c r="AG11" s="103">
        <v>42439</v>
      </c>
      <c r="AH11" s="102" t="s">
        <v>406</v>
      </c>
      <c r="AI11" s="105">
        <v>42432</v>
      </c>
      <c r="AJ11" s="12">
        <v>30</v>
      </c>
      <c r="AK11" s="105">
        <v>42462</v>
      </c>
      <c r="AL11" s="102"/>
      <c r="AM11" s="102"/>
      <c r="AN11" s="110"/>
      <c r="AO11" s="102"/>
      <c r="AP11" s="102"/>
      <c r="AQ11" s="251"/>
      <c r="AR11" s="252"/>
      <c r="AS11" s="102"/>
      <c r="AT11" s="253"/>
      <c r="AU11" s="102"/>
      <c r="AV11" s="252"/>
      <c r="AW11" s="227"/>
      <c r="AX11" s="253"/>
      <c r="AY11" s="254"/>
      <c r="AZ11" s="255"/>
      <c r="BA11" s="255"/>
      <c r="BB11" s="229" t="s">
        <v>468</v>
      </c>
      <c r="BC11" s="5" t="s">
        <v>469</v>
      </c>
      <c r="BD11" s="108">
        <v>19447276</v>
      </c>
      <c r="BE11" s="117" t="s">
        <v>144</v>
      </c>
      <c r="BF11" s="112" t="s">
        <v>443</v>
      </c>
      <c r="BG11" s="113">
        <v>4000000.0000000005</v>
      </c>
    </row>
    <row r="12" spans="1:60" s="179" customFormat="1" ht="140.25" x14ac:dyDescent="0.2">
      <c r="A12" s="156" t="s">
        <v>524</v>
      </c>
      <c r="B12" s="156" t="s">
        <v>535</v>
      </c>
      <c r="C12" s="14" t="s">
        <v>536</v>
      </c>
      <c r="D12" s="5" t="s">
        <v>537</v>
      </c>
      <c r="E12" s="5" t="s">
        <v>81</v>
      </c>
      <c r="F12" s="5" t="s">
        <v>418</v>
      </c>
      <c r="G12" s="114" t="s">
        <v>419</v>
      </c>
      <c r="H12" s="180">
        <v>11160000</v>
      </c>
      <c r="I12" s="114" t="s">
        <v>420</v>
      </c>
      <c r="J12" s="187">
        <v>79741840</v>
      </c>
      <c r="K12" s="182">
        <v>7</v>
      </c>
      <c r="L12" s="114" t="s">
        <v>538</v>
      </c>
      <c r="M12" s="112" t="s">
        <v>539</v>
      </c>
      <c r="N12" s="196" t="s">
        <v>540</v>
      </c>
      <c r="O12" s="176" t="s">
        <v>541</v>
      </c>
      <c r="P12" s="176" t="s">
        <v>425</v>
      </c>
      <c r="Q12" s="4" t="s">
        <v>451</v>
      </c>
      <c r="R12" s="182">
        <v>1</v>
      </c>
      <c r="S12" s="182">
        <v>116</v>
      </c>
      <c r="T12" s="185">
        <v>42431</v>
      </c>
      <c r="U12" s="186">
        <v>11160000</v>
      </c>
      <c r="V12" s="182">
        <v>80</v>
      </c>
      <c r="W12" s="185">
        <v>42433</v>
      </c>
      <c r="X12" s="186">
        <v>11160000</v>
      </c>
      <c r="Y12" s="194" t="s">
        <v>452</v>
      </c>
      <c r="Z12" s="248" t="s">
        <v>222</v>
      </c>
      <c r="AA12" s="195" t="s">
        <v>406</v>
      </c>
      <c r="AB12" s="106" t="s">
        <v>407</v>
      </c>
      <c r="AC12" s="176" t="s">
        <v>408</v>
      </c>
      <c r="AD12" s="177">
        <v>42432</v>
      </c>
      <c r="AE12" s="228" t="s">
        <v>542</v>
      </c>
      <c r="AF12" s="102"/>
      <c r="AG12" s="102"/>
      <c r="AH12" s="256"/>
      <c r="AI12" s="256">
        <v>42118</v>
      </c>
      <c r="AJ12" s="12">
        <v>180</v>
      </c>
      <c r="AK12" s="103">
        <v>42300</v>
      </c>
      <c r="AL12" s="102"/>
      <c r="AM12" s="102"/>
      <c r="AN12" s="110"/>
      <c r="AO12" s="102"/>
      <c r="AP12" s="102"/>
      <c r="AQ12" s="102"/>
      <c r="AR12" s="102"/>
      <c r="AS12" s="102"/>
      <c r="AT12" s="102"/>
      <c r="AU12" s="102"/>
      <c r="AV12" s="102"/>
      <c r="AW12" s="102"/>
      <c r="AX12" s="102"/>
      <c r="AY12" s="102"/>
      <c r="AZ12" s="102"/>
      <c r="BA12" s="102"/>
      <c r="BB12" s="5" t="s">
        <v>429</v>
      </c>
      <c r="BC12" s="106" t="s">
        <v>315</v>
      </c>
      <c r="BD12" s="108">
        <v>19259343</v>
      </c>
      <c r="BE12" s="5" t="s">
        <v>429</v>
      </c>
      <c r="BF12" s="112" t="s">
        <v>477</v>
      </c>
      <c r="BG12" s="113"/>
    </row>
    <row r="13" spans="1:60" s="189" customFormat="1" ht="181.5" customHeight="1" x14ac:dyDescent="0.2">
      <c r="A13" s="156" t="s">
        <v>524</v>
      </c>
      <c r="B13" s="157" t="s">
        <v>560</v>
      </c>
      <c r="C13" s="157" t="s">
        <v>561</v>
      </c>
      <c r="D13" s="5" t="s">
        <v>562</v>
      </c>
      <c r="E13" s="5" t="s">
        <v>563</v>
      </c>
      <c r="F13" s="242" t="s">
        <v>399</v>
      </c>
      <c r="G13" s="114" t="s">
        <v>564</v>
      </c>
      <c r="H13" s="180">
        <v>1931400</v>
      </c>
      <c r="I13" s="114" t="s">
        <v>564</v>
      </c>
      <c r="J13" s="100">
        <v>900917626</v>
      </c>
      <c r="K13" s="182">
        <v>1</v>
      </c>
      <c r="L13" s="114" t="s">
        <v>565</v>
      </c>
      <c r="M13" s="112" t="s">
        <v>566</v>
      </c>
      <c r="N13" s="118">
        <v>5712565899</v>
      </c>
      <c r="O13" s="176"/>
      <c r="P13" s="260" t="s">
        <v>567</v>
      </c>
      <c r="Q13" s="261" t="s">
        <v>568</v>
      </c>
      <c r="R13" s="182">
        <v>1</v>
      </c>
      <c r="S13" s="182">
        <v>123</v>
      </c>
      <c r="T13" s="262">
        <v>42436</v>
      </c>
      <c r="U13" s="186">
        <v>1931400</v>
      </c>
      <c r="V13" s="110">
        <v>81</v>
      </c>
      <c r="W13" s="102">
        <v>42436</v>
      </c>
      <c r="X13" s="186">
        <v>1931400</v>
      </c>
      <c r="Y13" s="187" t="s">
        <v>97</v>
      </c>
      <c r="Z13" s="248" t="s">
        <v>211</v>
      </c>
      <c r="AA13" s="249">
        <v>776</v>
      </c>
      <c r="AB13" s="250" t="s">
        <v>533</v>
      </c>
      <c r="AC13" s="176" t="s">
        <v>408</v>
      </c>
      <c r="AD13" s="102">
        <v>42436</v>
      </c>
      <c r="AE13" s="102" t="s">
        <v>569</v>
      </c>
      <c r="AF13" s="102"/>
      <c r="AG13" s="102"/>
      <c r="AH13" s="102" t="s">
        <v>406</v>
      </c>
      <c r="AI13" s="102">
        <v>42437</v>
      </c>
      <c r="AJ13" s="12">
        <v>30</v>
      </c>
      <c r="AK13" s="103">
        <v>42467</v>
      </c>
      <c r="AL13" s="102"/>
      <c r="AM13" s="102"/>
      <c r="AN13" s="110"/>
      <c r="AO13" s="102"/>
      <c r="AP13" s="102"/>
      <c r="AQ13" s="102"/>
      <c r="AR13" s="102"/>
      <c r="AS13" s="102"/>
      <c r="AT13" s="102"/>
      <c r="AU13" s="102"/>
      <c r="AV13" s="102"/>
      <c r="AW13" s="102"/>
      <c r="AX13" s="102"/>
      <c r="AY13" s="102"/>
      <c r="AZ13" s="102"/>
      <c r="BA13" s="102"/>
      <c r="BB13" s="117" t="s">
        <v>570</v>
      </c>
      <c r="BC13" s="106" t="s">
        <v>331</v>
      </c>
      <c r="BD13" s="108">
        <v>51950018</v>
      </c>
      <c r="BE13" s="188" t="s">
        <v>96</v>
      </c>
      <c r="BF13" s="112" t="s">
        <v>477</v>
      </c>
      <c r="BG13" s="113"/>
      <c r="BH13" s="263"/>
    </row>
    <row r="14" spans="1:60" s="179" customFormat="1" ht="89.25" x14ac:dyDescent="0.2">
      <c r="A14" s="292" t="s">
        <v>622</v>
      </c>
      <c r="B14" s="156" t="s">
        <v>623</v>
      </c>
      <c r="C14" s="293" t="s">
        <v>624</v>
      </c>
      <c r="D14" s="293" t="s">
        <v>625</v>
      </c>
      <c r="E14" s="5" t="s">
        <v>32</v>
      </c>
      <c r="F14" s="242" t="s">
        <v>626</v>
      </c>
      <c r="G14" s="114" t="s">
        <v>419</v>
      </c>
      <c r="H14" s="180">
        <v>2304656</v>
      </c>
      <c r="I14" s="114" t="s">
        <v>420</v>
      </c>
      <c r="J14" s="294">
        <v>860506842</v>
      </c>
      <c r="K14" s="182">
        <v>8</v>
      </c>
      <c r="L14" s="114" t="s">
        <v>627</v>
      </c>
      <c r="M14" s="112" t="s">
        <v>628</v>
      </c>
      <c r="N14" s="183">
        <v>6230317</v>
      </c>
      <c r="O14" s="176"/>
      <c r="P14" s="184" t="s">
        <v>465</v>
      </c>
      <c r="Q14" s="106" t="s">
        <v>629</v>
      </c>
      <c r="R14" s="182">
        <v>1</v>
      </c>
      <c r="S14" s="182">
        <v>153</v>
      </c>
      <c r="T14" s="185">
        <v>42461</v>
      </c>
      <c r="U14" s="180">
        <v>2304656</v>
      </c>
      <c r="V14" s="182">
        <v>128</v>
      </c>
      <c r="W14" s="295">
        <v>42464</v>
      </c>
      <c r="X14" s="180">
        <v>2304656</v>
      </c>
      <c r="Y14" s="187" t="s">
        <v>97</v>
      </c>
      <c r="Z14" s="248" t="s">
        <v>211</v>
      </c>
      <c r="AA14" s="195">
        <v>776</v>
      </c>
      <c r="AB14" s="250" t="s">
        <v>533</v>
      </c>
      <c r="AC14" s="176" t="s">
        <v>408</v>
      </c>
      <c r="AD14" s="177">
        <v>42461</v>
      </c>
      <c r="AE14" s="102" t="s">
        <v>630</v>
      </c>
      <c r="AF14" s="102"/>
      <c r="AG14" s="102"/>
      <c r="AH14" s="102"/>
      <c r="AI14" s="102">
        <v>42465</v>
      </c>
      <c r="AJ14" s="12">
        <v>120</v>
      </c>
      <c r="AK14" s="102">
        <v>42586</v>
      </c>
      <c r="AL14" s="102"/>
      <c r="AM14" s="102"/>
      <c r="AN14" s="110"/>
      <c r="AO14" s="102"/>
      <c r="AP14" s="102"/>
      <c r="AQ14" s="102"/>
      <c r="AR14" s="102"/>
      <c r="AS14" s="102"/>
      <c r="AT14" s="102"/>
      <c r="AU14" s="102"/>
      <c r="AV14" s="102"/>
      <c r="AW14" s="102"/>
      <c r="AX14" s="102"/>
      <c r="AY14" s="102"/>
      <c r="AZ14" s="102"/>
      <c r="BA14" s="102"/>
      <c r="BB14" s="122" t="s">
        <v>468</v>
      </c>
      <c r="BC14" s="114" t="s">
        <v>469</v>
      </c>
      <c r="BD14" s="191">
        <v>19447276</v>
      </c>
      <c r="BE14" s="122" t="s">
        <v>144</v>
      </c>
      <c r="BF14" s="114" t="s">
        <v>631</v>
      </c>
      <c r="BG14" s="113"/>
    </row>
    <row r="15" spans="1:60" s="179" customFormat="1" ht="229.5" x14ac:dyDescent="0.2">
      <c r="A15" s="292" t="s">
        <v>622</v>
      </c>
      <c r="B15" s="157" t="s">
        <v>560</v>
      </c>
      <c r="C15" s="14" t="s">
        <v>632</v>
      </c>
      <c r="D15" s="296" t="s">
        <v>633</v>
      </c>
      <c r="E15" s="5" t="s">
        <v>563</v>
      </c>
      <c r="F15" s="242" t="s">
        <v>399</v>
      </c>
      <c r="G15" s="114" t="s">
        <v>564</v>
      </c>
      <c r="H15" s="180">
        <v>1500000</v>
      </c>
      <c r="I15" s="114" t="s">
        <v>564</v>
      </c>
      <c r="J15" s="100">
        <v>900917626</v>
      </c>
      <c r="K15" s="182">
        <v>1</v>
      </c>
      <c r="L15" s="114" t="s">
        <v>565</v>
      </c>
      <c r="M15" s="112" t="s">
        <v>566</v>
      </c>
      <c r="N15" s="118">
        <v>5712565899</v>
      </c>
      <c r="O15" s="176"/>
      <c r="P15" s="260" t="s">
        <v>567</v>
      </c>
      <c r="Q15" s="261" t="s">
        <v>568</v>
      </c>
      <c r="R15" s="182">
        <v>1</v>
      </c>
      <c r="S15" s="182">
        <v>189</v>
      </c>
      <c r="T15" s="262">
        <v>42466</v>
      </c>
      <c r="U15" s="186">
        <v>1500000</v>
      </c>
      <c r="V15" s="110">
        <v>135</v>
      </c>
      <c r="W15" s="102">
        <v>42467</v>
      </c>
      <c r="X15" s="180">
        <v>1500000</v>
      </c>
      <c r="Y15" s="187" t="s">
        <v>97</v>
      </c>
      <c r="Z15" s="248" t="s">
        <v>211</v>
      </c>
      <c r="AA15" s="249">
        <v>776</v>
      </c>
      <c r="AB15" s="250" t="s">
        <v>533</v>
      </c>
      <c r="AC15" s="176" t="s">
        <v>408</v>
      </c>
      <c r="AD15" s="102">
        <v>42467</v>
      </c>
      <c r="AE15" s="102" t="s">
        <v>634</v>
      </c>
      <c r="AF15" s="102"/>
      <c r="AG15" s="102"/>
      <c r="AH15" s="102"/>
      <c r="AI15" s="102" t="s">
        <v>406</v>
      </c>
      <c r="AJ15" s="12" t="s">
        <v>406</v>
      </c>
      <c r="AK15" s="103" t="s">
        <v>406</v>
      </c>
      <c r="AL15" s="102"/>
      <c r="AM15" s="102"/>
      <c r="AN15" s="110"/>
      <c r="AO15" s="102"/>
      <c r="AP15" s="102"/>
      <c r="AQ15" s="102"/>
      <c r="AR15" s="102"/>
      <c r="AS15" s="102"/>
      <c r="AT15" s="102"/>
      <c r="AU15" s="102"/>
      <c r="AV15" s="102"/>
      <c r="AW15" s="102"/>
      <c r="AX15" s="102"/>
      <c r="AY15" s="102"/>
      <c r="AZ15" s="102"/>
      <c r="BA15" s="102"/>
      <c r="BB15" s="117" t="s">
        <v>570</v>
      </c>
      <c r="BC15" s="106" t="s">
        <v>331</v>
      </c>
      <c r="BD15" s="108">
        <v>51950018</v>
      </c>
      <c r="BE15" s="188" t="s">
        <v>96</v>
      </c>
      <c r="BF15" s="114"/>
      <c r="BG15" s="113"/>
    </row>
    <row r="16" spans="1:60" s="179" customFormat="1" ht="89.25" x14ac:dyDescent="0.2">
      <c r="A16" s="292" t="s">
        <v>622</v>
      </c>
      <c r="B16" s="298" t="s">
        <v>635</v>
      </c>
      <c r="C16" s="241" t="s">
        <v>636</v>
      </c>
      <c r="D16" s="241" t="s">
        <v>637</v>
      </c>
      <c r="E16" s="5" t="s">
        <v>638</v>
      </c>
      <c r="F16" s="5" t="s">
        <v>638</v>
      </c>
      <c r="G16" s="114" t="s">
        <v>419</v>
      </c>
      <c r="H16" s="15">
        <v>5000000</v>
      </c>
      <c r="I16" s="114" t="s">
        <v>420</v>
      </c>
      <c r="J16" s="299">
        <v>899999115</v>
      </c>
      <c r="K16" s="197">
        <v>8</v>
      </c>
      <c r="L16" s="300" t="s">
        <v>639</v>
      </c>
      <c r="M16" s="112" t="s">
        <v>640</v>
      </c>
      <c r="N16" s="196">
        <v>2422000</v>
      </c>
      <c r="O16" s="184">
        <v>0</v>
      </c>
      <c r="P16" s="231" t="s">
        <v>641</v>
      </c>
      <c r="Q16" s="114" t="s">
        <v>642</v>
      </c>
      <c r="R16" s="182">
        <v>1</v>
      </c>
      <c r="S16" s="157">
        <v>74</v>
      </c>
      <c r="T16" s="247">
        <v>42422</v>
      </c>
      <c r="U16" s="180">
        <v>5000000</v>
      </c>
      <c r="V16" s="157">
        <v>180</v>
      </c>
      <c r="W16" s="102">
        <v>42488</v>
      </c>
      <c r="X16" s="180">
        <v>5000000</v>
      </c>
      <c r="Y16" s="187" t="s">
        <v>97</v>
      </c>
      <c r="Z16" s="248" t="s">
        <v>211</v>
      </c>
      <c r="AA16" s="249">
        <v>776</v>
      </c>
      <c r="AB16" s="250" t="s">
        <v>533</v>
      </c>
      <c r="AC16" s="176" t="s">
        <v>408</v>
      </c>
      <c r="AD16" s="102">
        <v>42482</v>
      </c>
      <c r="AE16" s="248" t="s">
        <v>643</v>
      </c>
      <c r="AF16" s="102" t="s">
        <v>644</v>
      </c>
      <c r="AG16" s="102"/>
      <c r="AH16" s="103"/>
      <c r="AI16" s="103" t="s">
        <v>406</v>
      </c>
      <c r="AJ16" s="12" t="s">
        <v>406</v>
      </c>
      <c r="AK16" s="103" t="s">
        <v>406</v>
      </c>
      <c r="AL16" s="102"/>
      <c r="AM16" s="102"/>
      <c r="AN16" s="110"/>
      <c r="AO16" s="102"/>
      <c r="AP16" s="102"/>
      <c r="AQ16" s="102"/>
      <c r="AR16" s="102"/>
      <c r="AS16" s="102"/>
      <c r="AT16" s="102"/>
      <c r="AU16" s="102"/>
      <c r="AV16" s="102"/>
      <c r="AW16" s="102"/>
      <c r="AX16" s="102"/>
      <c r="AY16" s="102"/>
      <c r="AZ16" s="102"/>
      <c r="BA16" s="102"/>
      <c r="BB16" s="117" t="s">
        <v>570</v>
      </c>
      <c r="BC16" s="106" t="s">
        <v>331</v>
      </c>
      <c r="BD16" s="108">
        <v>51950018</v>
      </c>
      <c r="BE16" s="188" t="s">
        <v>96</v>
      </c>
      <c r="BF16" s="114"/>
      <c r="BG16" s="113"/>
    </row>
    <row r="17" spans="1:59" s="179" customFormat="1" ht="38.25" x14ac:dyDescent="0.2">
      <c r="A17" s="292"/>
      <c r="B17" s="298"/>
      <c r="C17" s="241"/>
      <c r="D17" s="241"/>
      <c r="E17" s="5"/>
      <c r="F17" s="5"/>
      <c r="G17" s="301" t="s">
        <v>820</v>
      </c>
      <c r="H17" s="302">
        <f>SUM(H6:H16)</f>
        <v>371761737</v>
      </c>
      <c r="I17" s="114"/>
      <c r="J17" s="299"/>
      <c r="K17" s="197"/>
      <c r="L17" s="300"/>
      <c r="M17" s="112"/>
      <c r="N17" s="196"/>
      <c r="O17" s="184"/>
      <c r="P17" s="231"/>
      <c r="Q17" s="114"/>
      <c r="R17" s="182"/>
      <c r="S17" s="157"/>
      <c r="T17" s="247"/>
      <c r="U17" s="180"/>
      <c r="V17" s="157"/>
      <c r="W17" s="102"/>
      <c r="X17" s="180"/>
      <c r="Y17" s="187"/>
      <c r="Z17" s="248"/>
      <c r="AA17" s="249"/>
      <c r="AB17" s="250"/>
      <c r="AC17" s="176"/>
      <c r="AD17" s="297"/>
      <c r="AE17" s="248"/>
      <c r="AF17" s="102"/>
      <c r="AG17" s="102"/>
      <c r="AH17" s="103"/>
      <c r="AI17" s="103"/>
      <c r="AJ17" s="12"/>
      <c r="AK17" s="103"/>
      <c r="AL17" s="102"/>
      <c r="AM17" s="102"/>
      <c r="AN17" s="110"/>
      <c r="AO17" s="102"/>
      <c r="AP17" s="102"/>
      <c r="AQ17" s="102"/>
      <c r="AR17" s="102"/>
      <c r="AS17" s="102"/>
      <c r="AT17" s="102"/>
      <c r="AU17" s="102"/>
      <c r="AV17" s="102"/>
      <c r="AW17" s="102"/>
      <c r="AX17" s="102"/>
      <c r="AY17" s="102"/>
      <c r="AZ17" s="102"/>
      <c r="BA17" s="102"/>
      <c r="BB17" s="117"/>
      <c r="BC17" s="106"/>
      <c r="BD17" s="108"/>
      <c r="BE17" s="188"/>
      <c r="BF17" s="114"/>
      <c r="BG17" s="113"/>
    </row>
    <row r="18" spans="1:59" x14ac:dyDescent="0.2">
      <c r="H18" s="198"/>
    </row>
  </sheetData>
  <mergeCells count="42">
    <mergeCell ref="BG4:BG5"/>
    <mergeCell ref="B1:M1"/>
    <mergeCell ref="B2:M2"/>
    <mergeCell ref="BC4:BD4"/>
    <mergeCell ref="BE4:BE5"/>
    <mergeCell ref="BF4:BF5"/>
    <mergeCell ref="AP4:AQ4"/>
    <mergeCell ref="AR4:AT4"/>
    <mergeCell ref="AU4:AX4"/>
    <mergeCell ref="AY4:AY5"/>
    <mergeCell ref="AZ4:BA4"/>
    <mergeCell ref="BB4:BB5"/>
    <mergeCell ref="AH4:AH5"/>
    <mergeCell ref="AI4:AI5"/>
    <mergeCell ref="AJ4:AJ5"/>
    <mergeCell ref="AK4:AK5"/>
    <mergeCell ref="AL4:AN4"/>
    <mergeCell ref="AO4:AO5"/>
    <mergeCell ref="AG4:AG5"/>
    <mergeCell ref="J4:L4"/>
    <mergeCell ref="M4:P4"/>
    <mergeCell ref="Q4:Q5"/>
    <mergeCell ref="R4:R5"/>
    <mergeCell ref="S4:U4"/>
    <mergeCell ref="V4:AA4"/>
    <mergeCell ref="AB4:AB5"/>
    <mergeCell ref="AC4:AC5"/>
    <mergeCell ref="AD4:AD5"/>
    <mergeCell ref="AE4:AE5"/>
    <mergeCell ref="AF4:AF5"/>
    <mergeCell ref="A4:A5"/>
    <mergeCell ref="B4:B5"/>
    <mergeCell ref="C4:C5"/>
    <mergeCell ref="D4:D5"/>
    <mergeCell ref="E4:E5"/>
    <mergeCell ref="F4:F5"/>
    <mergeCell ref="G4:G5"/>
    <mergeCell ref="H4:H5"/>
    <mergeCell ref="S1:AD1"/>
    <mergeCell ref="S2:AD2"/>
    <mergeCell ref="B3:H3"/>
    <mergeCell ref="S3:AD3"/>
  </mergeCells>
  <dataValidations count="1">
    <dataValidation type="date" allowBlank="1" showInputMessage="1" showErrorMessage="1" sqref="AH12:AI12">
      <formula1>1</formula1>
      <formula2>402133</formula2>
    </dataValidation>
  </dataValidations>
  <hyperlinks>
    <hyperlink ref="O11"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zoomScaleNormal="100" workbookViewId="0">
      <pane xSplit="1" ySplit="4" topLeftCell="B5" activePane="bottomRight" state="frozen"/>
      <selection pane="topRight" activeCell="B1" sqref="B1"/>
      <selection pane="bottomLeft" activeCell="A5" sqref="A5"/>
      <selection pane="bottomRight" activeCell="F31" sqref="F31"/>
    </sheetView>
  </sheetViews>
  <sheetFormatPr baseColWidth="10" defaultRowHeight="14.25" x14ac:dyDescent="0.2"/>
  <cols>
    <col min="1" max="1" width="21.140625" style="99" customWidth="1"/>
    <col min="2" max="2" width="50.140625" style="99" customWidth="1"/>
    <col min="3" max="3" width="16.140625" style="99" customWidth="1"/>
    <col min="4" max="4" width="14.85546875" customWidth="1"/>
    <col min="5" max="5" width="14.7109375" customWidth="1"/>
    <col min="6" max="6" width="15" customWidth="1"/>
    <col min="7" max="7" width="27" customWidth="1"/>
    <col min="9" max="9" width="25.7109375" customWidth="1"/>
  </cols>
  <sheetData>
    <row r="1" spans="1:7" ht="15" x14ac:dyDescent="0.25">
      <c r="A1" s="630" t="s">
        <v>314</v>
      </c>
      <c r="B1" s="631"/>
      <c r="C1" s="631"/>
      <c r="D1" s="631"/>
      <c r="E1" s="631"/>
      <c r="F1" s="631"/>
      <c r="G1" s="631"/>
    </row>
    <row r="2" spans="1:7" ht="15" x14ac:dyDescent="0.25">
      <c r="A2" s="79" t="s">
        <v>821</v>
      </c>
      <c r="B2" s="320"/>
      <c r="C2" s="320"/>
      <c r="D2" s="320"/>
      <c r="E2" s="320"/>
      <c r="F2" s="320"/>
      <c r="G2" s="320"/>
    </row>
    <row r="3" spans="1:7" ht="12.75" customHeight="1" x14ac:dyDescent="0.2">
      <c r="A3" s="632" t="s">
        <v>276</v>
      </c>
      <c r="B3" s="633"/>
      <c r="C3" s="633"/>
      <c r="D3" s="633"/>
      <c r="E3" s="633"/>
      <c r="F3" s="633"/>
      <c r="G3" s="633"/>
    </row>
    <row r="4" spans="1:7" ht="33.75" x14ac:dyDescent="0.2">
      <c r="A4" s="80" t="s">
        <v>277</v>
      </c>
      <c r="B4" s="80" t="s">
        <v>278</v>
      </c>
      <c r="C4" s="80" t="s">
        <v>279</v>
      </c>
      <c r="D4" s="80" t="s">
        <v>280</v>
      </c>
      <c r="E4" s="80" t="s">
        <v>281</v>
      </c>
      <c r="F4" s="80" t="s">
        <v>282</v>
      </c>
      <c r="G4" s="80" t="s">
        <v>283</v>
      </c>
    </row>
    <row r="5" spans="1:7" ht="96.75" customHeight="1" x14ac:dyDescent="0.2">
      <c r="A5" s="634" t="s">
        <v>682</v>
      </c>
      <c r="B5" s="418" t="s">
        <v>829</v>
      </c>
      <c r="C5" s="338">
        <f>+D5</f>
        <v>220024160</v>
      </c>
      <c r="D5" s="338">
        <v>220024160</v>
      </c>
      <c r="E5" s="15">
        <f t="shared" ref="E5:E23" si="0">C5-D5</f>
        <v>0</v>
      </c>
      <c r="F5" s="341">
        <v>42459</v>
      </c>
      <c r="G5" s="316" t="s">
        <v>782</v>
      </c>
    </row>
    <row r="6" spans="1:7" ht="102" customHeight="1" x14ac:dyDescent="0.2">
      <c r="A6" s="635"/>
      <c r="B6" s="316" t="s">
        <v>830</v>
      </c>
      <c r="C6" s="338">
        <v>429565801</v>
      </c>
      <c r="D6" s="338">
        <v>429565801</v>
      </c>
      <c r="E6" s="15">
        <f t="shared" si="0"/>
        <v>0</v>
      </c>
      <c r="F6" s="341">
        <v>42506</v>
      </c>
      <c r="G6" s="316" t="s">
        <v>768</v>
      </c>
    </row>
    <row r="7" spans="1:7" ht="51" x14ac:dyDescent="0.2">
      <c r="A7" s="635"/>
      <c r="B7" s="316" t="s">
        <v>831</v>
      </c>
      <c r="C7" s="15">
        <f>198000000-40800000-40800000-40800000-42000000</f>
        <v>33600000</v>
      </c>
      <c r="D7" s="15"/>
      <c r="E7" s="15">
        <f t="shared" si="0"/>
        <v>33600000</v>
      </c>
      <c r="F7" s="3">
        <v>42490</v>
      </c>
      <c r="G7" s="316" t="s">
        <v>689</v>
      </c>
    </row>
    <row r="8" spans="1:7" ht="89.25" x14ac:dyDescent="0.2">
      <c r="A8" s="635"/>
      <c r="B8" s="316" t="s">
        <v>832</v>
      </c>
      <c r="C8" s="338">
        <f>6800000*6</f>
        <v>40800000</v>
      </c>
      <c r="D8" s="338">
        <v>40800000</v>
      </c>
      <c r="E8" s="15">
        <f t="shared" si="0"/>
        <v>0</v>
      </c>
      <c r="F8" s="341">
        <v>42506</v>
      </c>
      <c r="G8" s="316" t="s">
        <v>791</v>
      </c>
    </row>
    <row r="9" spans="1:7" ht="89.25" x14ac:dyDescent="0.2">
      <c r="A9" s="635"/>
      <c r="B9" s="316" t="s">
        <v>846</v>
      </c>
      <c r="C9" s="338">
        <v>42000000</v>
      </c>
      <c r="D9" s="338">
        <v>42000000</v>
      </c>
      <c r="E9" s="15">
        <f t="shared" si="0"/>
        <v>0</v>
      </c>
      <c r="F9" s="341">
        <v>42506</v>
      </c>
      <c r="G9" s="316" t="s">
        <v>792</v>
      </c>
    </row>
    <row r="10" spans="1:7" ht="102" x14ac:dyDescent="0.2">
      <c r="A10" s="635"/>
      <c r="B10" s="316" t="s">
        <v>844</v>
      </c>
      <c r="C10" s="338">
        <f>6800000*6</f>
        <v>40800000</v>
      </c>
      <c r="D10" s="338">
        <v>40800000</v>
      </c>
      <c r="E10" s="15">
        <f t="shared" si="0"/>
        <v>0</v>
      </c>
      <c r="F10" s="341">
        <v>42501</v>
      </c>
      <c r="G10" s="316" t="s">
        <v>793</v>
      </c>
    </row>
    <row r="11" spans="1:7" ht="102" x14ac:dyDescent="0.2">
      <c r="A11" s="635"/>
      <c r="B11" s="316" t="s">
        <v>845</v>
      </c>
      <c r="C11" s="338">
        <f>6800000*6</f>
        <v>40800000</v>
      </c>
      <c r="D11" s="338">
        <v>40800000</v>
      </c>
      <c r="E11" s="15">
        <f t="shared" si="0"/>
        <v>0</v>
      </c>
      <c r="F11" s="341">
        <v>42501</v>
      </c>
      <c r="G11" s="316" t="s">
        <v>794</v>
      </c>
    </row>
    <row r="12" spans="1:7" ht="29.25" customHeight="1" x14ac:dyDescent="0.2">
      <c r="A12" s="635"/>
      <c r="B12" s="6" t="s">
        <v>843</v>
      </c>
      <c r="C12" s="15">
        <v>193000000</v>
      </c>
      <c r="D12" s="15"/>
      <c r="E12" s="15">
        <f t="shared" si="0"/>
        <v>193000000</v>
      </c>
      <c r="F12" s="3">
        <v>42531</v>
      </c>
      <c r="G12" s="316" t="s">
        <v>800</v>
      </c>
    </row>
    <row r="13" spans="1:7" ht="63.75" x14ac:dyDescent="0.2">
      <c r="A13" s="635"/>
      <c r="B13" s="6" t="s">
        <v>842</v>
      </c>
      <c r="C13" s="15">
        <v>30000000</v>
      </c>
      <c r="D13" s="6"/>
      <c r="E13" s="15">
        <f t="shared" si="0"/>
        <v>30000000</v>
      </c>
      <c r="F13" s="3">
        <v>42458</v>
      </c>
      <c r="G13" s="316" t="s">
        <v>658</v>
      </c>
    </row>
    <row r="14" spans="1:7" ht="117.75" customHeight="1" x14ac:dyDescent="0.2">
      <c r="A14" s="635"/>
      <c r="B14" s="6" t="s">
        <v>841</v>
      </c>
      <c r="C14" s="15">
        <v>29000000</v>
      </c>
      <c r="D14" s="6"/>
      <c r="E14" s="15">
        <f t="shared" si="0"/>
        <v>29000000</v>
      </c>
      <c r="F14" s="3">
        <v>42536</v>
      </c>
      <c r="G14" s="316"/>
    </row>
    <row r="15" spans="1:7" s="336" customFormat="1" ht="63.75" x14ac:dyDescent="0.2">
      <c r="A15" s="635"/>
      <c r="B15" s="316" t="s">
        <v>840</v>
      </c>
      <c r="C15" s="338">
        <v>5000000</v>
      </c>
      <c r="D15" s="339">
        <v>5000000</v>
      </c>
      <c r="E15" s="15">
        <f t="shared" si="0"/>
        <v>0</v>
      </c>
      <c r="F15" s="341">
        <v>42419</v>
      </c>
      <c r="G15" s="316" t="s">
        <v>669</v>
      </c>
    </row>
    <row r="16" spans="1:7" ht="38.25" x14ac:dyDescent="0.2">
      <c r="A16" s="635"/>
      <c r="B16" s="6" t="s">
        <v>839</v>
      </c>
      <c r="C16" s="15">
        <f>307434199+258000000</f>
        <v>565434199</v>
      </c>
      <c r="D16" s="15"/>
      <c r="E16" s="15">
        <f t="shared" si="0"/>
        <v>565434199</v>
      </c>
      <c r="F16" s="3">
        <v>42520</v>
      </c>
      <c r="G16" s="316"/>
    </row>
    <row r="17" spans="1:9" ht="25.5" x14ac:dyDescent="0.2">
      <c r="A17" s="635"/>
      <c r="B17" s="6" t="s">
        <v>838</v>
      </c>
      <c r="C17" s="15">
        <v>17368600</v>
      </c>
      <c r="D17" s="15"/>
      <c r="E17" s="15">
        <f t="shared" si="0"/>
        <v>17368600</v>
      </c>
      <c r="F17" s="3">
        <v>42587</v>
      </c>
      <c r="G17" s="316"/>
    </row>
    <row r="18" spans="1:9" s="336" customFormat="1" ht="178.5" x14ac:dyDescent="0.2">
      <c r="A18" s="635"/>
      <c r="B18" s="316" t="s">
        <v>836</v>
      </c>
      <c r="C18" s="340">
        <v>1931400</v>
      </c>
      <c r="D18" s="340">
        <v>1931400</v>
      </c>
      <c r="E18" s="15">
        <f t="shared" si="0"/>
        <v>0</v>
      </c>
      <c r="F18" s="341">
        <v>42436</v>
      </c>
      <c r="G18" s="316" t="s">
        <v>620</v>
      </c>
    </row>
    <row r="19" spans="1:9" s="336" customFormat="1" ht="171" customHeight="1" x14ac:dyDescent="0.2">
      <c r="A19" s="635"/>
      <c r="B19" s="316" t="s">
        <v>836</v>
      </c>
      <c r="C19" s="340">
        <v>1500000</v>
      </c>
      <c r="D19" s="340">
        <v>1500000</v>
      </c>
      <c r="E19" s="15">
        <f t="shared" si="0"/>
        <v>0</v>
      </c>
      <c r="F19" s="341">
        <v>42436</v>
      </c>
      <c r="G19" s="316" t="s">
        <v>668</v>
      </c>
    </row>
    <row r="20" spans="1:9" ht="25.5" x14ac:dyDescent="0.2">
      <c r="A20" s="635"/>
      <c r="B20" s="6" t="s">
        <v>837</v>
      </c>
      <c r="C20" s="303">
        <v>250975840</v>
      </c>
      <c r="D20" s="180"/>
      <c r="E20" s="15">
        <f t="shared" si="0"/>
        <v>250975840</v>
      </c>
      <c r="F20" s="335">
        <v>42581</v>
      </c>
      <c r="G20" s="316"/>
    </row>
    <row r="21" spans="1:9" ht="51" x14ac:dyDescent="0.2">
      <c r="A21" s="635"/>
      <c r="B21" s="6" t="s">
        <v>835</v>
      </c>
      <c r="C21" s="303">
        <f>4150000*10</f>
        <v>41500000</v>
      </c>
      <c r="D21" s="180"/>
      <c r="E21" s="15">
        <f t="shared" si="0"/>
        <v>41500000</v>
      </c>
      <c r="F21" s="335">
        <v>42536</v>
      </c>
      <c r="G21" s="316"/>
    </row>
    <row r="22" spans="1:9" ht="51" x14ac:dyDescent="0.2">
      <c r="A22" s="635"/>
      <c r="B22" s="6" t="s">
        <v>834</v>
      </c>
      <c r="C22" s="303">
        <f>7000000*6</f>
        <v>42000000</v>
      </c>
      <c r="D22" s="180"/>
      <c r="E22" s="15">
        <f t="shared" si="0"/>
        <v>42000000</v>
      </c>
      <c r="F22" s="335">
        <v>42551</v>
      </c>
      <c r="G22" s="316"/>
    </row>
    <row r="23" spans="1:9" ht="38.25" x14ac:dyDescent="0.2">
      <c r="A23" s="635"/>
      <c r="B23" s="6" t="s">
        <v>833</v>
      </c>
      <c r="C23" s="303">
        <f>315700000-73000000</f>
        <v>242700000</v>
      </c>
      <c r="D23" s="180"/>
      <c r="E23" s="15">
        <f t="shared" si="0"/>
        <v>242700000</v>
      </c>
      <c r="F23" s="335">
        <v>42612</v>
      </c>
      <c r="G23" s="316"/>
    </row>
    <row r="24" spans="1:9" ht="21.75" customHeight="1" x14ac:dyDescent="0.2">
      <c r="A24" s="321"/>
      <c r="B24" s="311" t="s">
        <v>779</v>
      </c>
      <c r="C24" s="312">
        <f>SUM(C5:C23)</f>
        <v>2268000000</v>
      </c>
      <c r="D24" s="312">
        <f>SUM(D5:D23)</f>
        <v>822421361</v>
      </c>
      <c r="E24" s="313">
        <f>C24-D24</f>
        <v>1445578639</v>
      </c>
      <c r="F24" s="314"/>
      <c r="G24" s="315">
        <f>D24/C24</f>
        <v>0.36261964770723104</v>
      </c>
      <c r="I24" s="264"/>
    </row>
    <row r="25" spans="1:9" ht="33.75" x14ac:dyDescent="0.2">
      <c r="A25" s="80" t="s">
        <v>277</v>
      </c>
      <c r="B25" s="80" t="s">
        <v>278</v>
      </c>
      <c r="C25" s="80" t="s">
        <v>279</v>
      </c>
      <c r="D25" s="80" t="s">
        <v>280</v>
      </c>
      <c r="E25" s="80" t="s">
        <v>281</v>
      </c>
      <c r="F25" s="80" t="s">
        <v>282</v>
      </c>
      <c r="G25" s="80" t="s">
        <v>283</v>
      </c>
    </row>
    <row r="26" spans="1:9" s="87" customFormat="1" ht="153" x14ac:dyDescent="0.2">
      <c r="A26" s="634" t="s">
        <v>285</v>
      </c>
      <c r="B26" s="424" t="s">
        <v>811</v>
      </c>
      <c r="C26" s="339">
        <v>28000000</v>
      </c>
      <c r="D26" s="339"/>
      <c r="E26" s="456">
        <f>+C26-D26</f>
        <v>28000000</v>
      </c>
      <c r="F26" s="347">
        <v>42542</v>
      </c>
      <c r="G26" s="457" t="s">
        <v>818</v>
      </c>
    </row>
    <row r="27" spans="1:9" s="87" customFormat="1" ht="102" x14ac:dyDescent="0.2">
      <c r="A27" s="635"/>
      <c r="B27" s="424" t="s">
        <v>316</v>
      </c>
      <c r="C27" s="339">
        <v>312000000</v>
      </c>
      <c r="D27" s="339"/>
      <c r="E27" s="456">
        <f t="shared" ref="E27:E33" si="1">+C27-D27</f>
        <v>312000000</v>
      </c>
      <c r="F27" s="347">
        <v>42521</v>
      </c>
      <c r="G27" s="75"/>
    </row>
    <row r="28" spans="1:9" s="87" customFormat="1" ht="78.75" customHeight="1" x14ac:dyDescent="0.2">
      <c r="A28" s="635"/>
      <c r="B28" s="424" t="s">
        <v>317</v>
      </c>
      <c r="C28" s="339">
        <f>100000000-C29</f>
        <v>85000000</v>
      </c>
      <c r="D28" s="339"/>
      <c r="E28" s="456">
        <f t="shared" si="1"/>
        <v>85000000</v>
      </c>
      <c r="F28" s="347">
        <v>42535</v>
      </c>
      <c r="G28" s="475"/>
    </row>
    <row r="29" spans="1:9" s="87" customFormat="1" ht="59.25" customHeight="1" x14ac:dyDescent="0.2">
      <c r="A29" s="635"/>
      <c r="B29" s="424" t="s">
        <v>317</v>
      </c>
      <c r="C29" s="339">
        <v>15000000</v>
      </c>
      <c r="D29" s="339"/>
      <c r="E29" s="456">
        <f t="shared" si="1"/>
        <v>15000000</v>
      </c>
      <c r="F29" s="347">
        <v>42535</v>
      </c>
      <c r="G29" s="477" t="s">
        <v>798</v>
      </c>
    </row>
    <row r="30" spans="1:9" s="87" customFormat="1" ht="59.25" customHeight="1" x14ac:dyDescent="0.2">
      <c r="A30" s="635"/>
      <c r="B30" s="111" t="s">
        <v>318</v>
      </c>
      <c r="C30" s="108">
        <v>43000000</v>
      </c>
      <c r="D30" s="108"/>
      <c r="E30" s="119">
        <f t="shared" si="1"/>
        <v>43000000</v>
      </c>
      <c r="F30" s="285">
        <v>42527</v>
      </c>
      <c r="G30" s="75"/>
    </row>
    <row r="31" spans="1:9" s="87" customFormat="1" ht="89.25" x14ac:dyDescent="0.2">
      <c r="A31" s="635"/>
      <c r="B31" s="111" t="s">
        <v>319</v>
      </c>
      <c r="C31" s="108">
        <v>2712000000</v>
      </c>
      <c r="D31" s="108"/>
      <c r="E31" s="119">
        <f t="shared" si="1"/>
        <v>2712000000</v>
      </c>
      <c r="F31" s="285">
        <v>42510</v>
      </c>
      <c r="G31" s="112" t="s">
        <v>704</v>
      </c>
    </row>
    <row r="32" spans="1:9" s="87" customFormat="1" ht="63.75" x14ac:dyDescent="0.2">
      <c r="A32" s="635"/>
      <c r="B32" s="111" t="s">
        <v>604</v>
      </c>
      <c r="C32" s="108">
        <v>31000000</v>
      </c>
      <c r="D32" s="108"/>
      <c r="E32" s="119">
        <f t="shared" si="1"/>
        <v>31000000</v>
      </c>
      <c r="F32" s="285">
        <v>42473</v>
      </c>
      <c r="G32" s="112" t="s">
        <v>621</v>
      </c>
    </row>
    <row r="33" spans="1:9" s="87" customFormat="1" ht="63.75" x14ac:dyDescent="0.2">
      <c r="A33" s="635"/>
      <c r="B33" s="111" t="s">
        <v>320</v>
      </c>
      <c r="C33" s="108">
        <v>300000000</v>
      </c>
      <c r="D33" s="108"/>
      <c r="E33" s="119">
        <f t="shared" si="1"/>
        <v>300000000</v>
      </c>
      <c r="F33" s="285">
        <v>42563</v>
      </c>
      <c r="G33" s="75"/>
    </row>
    <row r="34" spans="1:9" ht="12.75" x14ac:dyDescent="0.2">
      <c r="A34" s="321"/>
      <c r="B34" s="82" t="s">
        <v>706</v>
      </c>
      <c r="C34" s="83">
        <f>SUM(C26:C33)</f>
        <v>3526000000</v>
      </c>
      <c r="D34" s="83">
        <f t="shared" ref="D34:E34" si="2">SUM(D26:D33)</f>
        <v>0</v>
      </c>
      <c r="E34" s="83">
        <f t="shared" si="2"/>
        <v>3526000000</v>
      </c>
      <c r="F34" s="83"/>
      <c r="G34" s="120">
        <f>D34/C34</f>
        <v>0</v>
      </c>
      <c r="I34" s="264"/>
    </row>
    <row r="35" spans="1:9" ht="36" x14ac:dyDescent="0.2">
      <c r="A35" s="80" t="s">
        <v>277</v>
      </c>
      <c r="B35" s="88" t="s">
        <v>278</v>
      </c>
      <c r="C35" s="88" t="s">
        <v>279</v>
      </c>
      <c r="D35" s="88" t="s">
        <v>286</v>
      </c>
      <c r="E35" s="88" t="s">
        <v>281</v>
      </c>
      <c r="F35" s="88" t="s">
        <v>282</v>
      </c>
      <c r="G35" s="88" t="s">
        <v>283</v>
      </c>
    </row>
    <row r="36" spans="1:9" ht="47.25" customHeight="1" x14ac:dyDescent="0.2">
      <c r="A36" s="634" t="s">
        <v>287</v>
      </c>
      <c r="B36" s="107" t="s">
        <v>828</v>
      </c>
      <c r="C36" s="327">
        <v>5200000</v>
      </c>
      <c r="D36" s="75"/>
      <c r="E36" s="232">
        <f>+C36-D36</f>
        <v>5200000</v>
      </c>
      <c r="F36" s="288">
        <v>42625</v>
      </c>
      <c r="G36" s="75"/>
    </row>
    <row r="37" spans="1:9" ht="36.75" customHeight="1" x14ac:dyDescent="0.2">
      <c r="A37" s="635"/>
      <c r="B37" s="107" t="s">
        <v>848</v>
      </c>
      <c r="C37" s="327">
        <v>1000000</v>
      </c>
      <c r="D37" s="75"/>
      <c r="E37" s="232">
        <f t="shared" ref="E37:E47" si="3">+C37-D37</f>
        <v>1000000</v>
      </c>
      <c r="F37" s="288">
        <v>42516</v>
      </c>
      <c r="G37" s="75"/>
    </row>
    <row r="38" spans="1:9" ht="42" customHeight="1" x14ac:dyDescent="0.2">
      <c r="A38" s="635"/>
      <c r="B38" s="107" t="s">
        <v>849</v>
      </c>
      <c r="C38" s="327">
        <v>5800000</v>
      </c>
      <c r="D38" s="75"/>
      <c r="E38" s="232">
        <f t="shared" si="3"/>
        <v>5800000</v>
      </c>
      <c r="F38" s="329">
        <v>42517</v>
      </c>
      <c r="G38" s="75"/>
    </row>
    <row r="39" spans="1:9" ht="63.75" x14ac:dyDescent="0.2">
      <c r="A39" s="635"/>
      <c r="B39" s="107" t="s">
        <v>850</v>
      </c>
      <c r="C39" s="327">
        <v>22000000</v>
      </c>
      <c r="D39" s="75"/>
      <c r="E39" s="232">
        <f t="shared" si="3"/>
        <v>22000000</v>
      </c>
      <c r="F39" s="328">
        <v>42661</v>
      </c>
      <c r="G39" s="75"/>
    </row>
    <row r="40" spans="1:9" ht="63.75" x14ac:dyDescent="0.2">
      <c r="A40" s="635"/>
      <c r="B40" s="107" t="s">
        <v>851</v>
      </c>
      <c r="C40" s="327">
        <v>5495344</v>
      </c>
      <c r="D40" s="343"/>
      <c r="E40" s="232">
        <f t="shared" si="3"/>
        <v>5495344</v>
      </c>
      <c r="F40" s="288">
        <v>42517</v>
      </c>
      <c r="G40" s="75"/>
    </row>
    <row r="41" spans="1:9" ht="39.75" customHeight="1" x14ac:dyDescent="0.2">
      <c r="A41" s="635"/>
      <c r="B41" s="107" t="s">
        <v>852</v>
      </c>
      <c r="C41" s="327">
        <v>14000000</v>
      </c>
      <c r="D41" s="343"/>
      <c r="E41" s="232">
        <f t="shared" si="3"/>
        <v>14000000</v>
      </c>
      <c r="F41" s="288">
        <v>42489</v>
      </c>
      <c r="G41" s="75"/>
    </row>
    <row r="42" spans="1:9" s="336" customFormat="1" ht="97.5" customHeight="1" x14ac:dyDescent="0.2">
      <c r="A42" s="635"/>
      <c r="B42" s="316" t="s">
        <v>847</v>
      </c>
      <c r="C42" s="326">
        <f>576164*4</f>
        <v>2304656</v>
      </c>
      <c r="D42" s="326">
        <f>576164*4</f>
        <v>2304656</v>
      </c>
      <c r="E42" s="232">
        <f t="shared" si="3"/>
        <v>0</v>
      </c>
      <c r="F42" s="345">
        <v>42459</v>
      </c>
      <c r="G42" s="348" t="s">
        <v>656</v>
      </c>
    </row>
    <row r="43" spans="1:9" s="336" customFormat="1" ht="51" x14ac:dyDescent="0.2">
      <c r="A43" s="635"/>
      <c r="B43" s="6" t="s">
        <v>853</v>
      </c>
      <c r="C43" s="326">
        <v>7000000</v>
      </c>
      <c r="D43" s="344"/>
      <c r="E43" s="232">
        <f t="shared" si="3"/>
        <v>7000000</v>
      </c>
      <c r="F43" s="345">
        <v>42585</v>
      </c>
      <c r="G43" s="75"/>
    </row>
    <row r="44" spans="1:9" s="336" customFormat="1" ht="76.5" x14ac:dyDescent="0.2">
      <c r="A44" s="635"/>
      <c r="B44" s="107" t="s">
        <v>854</v>
      </c>
      <c r="C44" s="325">
        <v>3000000</v>
      </c>
      <c r="D44" s="325">
        <v>3000000</v>
      </c>
      <c r="E44" s="232">
        <f t="shared" si="3"/>
        <v>0</v>
      </c>
      <c r="F44" s="345">
        <v>42052</v>
      </c>
      <c r="G44" s="5" t="s">
        <v>647</v>
      </c>
    </row>
    <row r="45" spans="1:9" s="336" customFormat="1" ht="89.25" x14ac:dyDescent="0.2">
      <c r="A45" s="635"/>
      <c r="B45" s="107" t="s">
        <v>855</v>
      </c>
      <c r="C45" s="327">
        <v>4200000</v>
      </c>
      <c r="D45" s="343"/>
      <c r="E45" s="232">
        <f t="shared" si="3"/>
        <v>4200000</v>
      </c>
      <c r="F45" s="346">
        <v>42592</v>
      </c>
      <c r="G45" s="75"/>
    </row>
    <row r="46" spans="1:9" s="336" customFormat="1" ht="51" x14ac:dyDescent="0.2">
      <c r="A46" s="635"/>
      <c r="B46" s="11" t="s">
        <v>856</v>
      </c>
      <c r="C46" s="325">
        <v>3000000</v>
      </c>
      <c r="D46" s="343"/>
      <c r="E46" s="232">
        <f t="shared" si="3"/>
        <v>3000000</v>
      </c>
      <c r="F46" s="345">
        <v>42653</v>
      </c>
      <c r="G46" s="75"/>
    </row>
    <row r="47" spans="1:9" s="336" customFormat="1" ht="114.75" x14ac:dyDescent="0.2">
      <c r="A47" s="635"/>
      <c r="B47" s="342" t="s">
        <v>857</v>
      </c>
      <c r="C47" s="339">
        <v>4000000</v>
      </c>
      <c r="D47" s="339">
        <v>4000000</v>
      </c>
      <c r="E47" s="232">
        <f t="shared" si="3"/>
        <v>0</v>
      </c>
      <c r="F47" s="347">
        <v>42065</v>
      </c>
      <c r="G47" s="348" t="s">
        <v>523</v>
      </c>
    </row>
    <row r="48" spans="1:9" ht="12.75" x14ac:dyDescent="0.2">
      <c r="A48" s="321"/>
      <c r="B48" s="82" t="s">
        <v>707</v>
      </c>
      <c r="C48" s="84">
        <f>SUM(C36:C47)</f>
        <v>77000000</v>
      </c>
      <c r="D48" s="84">
        <f>SUM(D36:D47)</f>
        <v>9304656</v>
      </c>
      <c r="E48" s="85">
        <f>SUM(E36:E47)</f>
        <v>67695344</v>
      </c>
      <c r="F48" s="84"/>
      <c r="G48" s="86">
        <f>D48/C48</f>
        <v>0.12083968831168831</v>
      </c>
    </row>
    <row r="49" spans="1:7" ht="36" x14ac:dyDescent="0.2">
      <c r="A49" s="80" t="s">
        <v>277</v>
      </c>
      <c r="B49" s="88" t="s">
        <v>278</v>
      </c>
      <c r="C49" s="88" t="s">
        <v>279</v>
      </c>
      <c r="D49" s="88" t="s">
        <v>286</v>
      </c>
      <c r="E49" s="88" t="s">
        <v>281</v>
      </c>
      <c r="F49" s="88" t="s">
        <v>282</v>
      </c>
      <c r="G49" s="88" t="s">
        <v>283</v>
      </c>
    </row>
    <row r="50" spans="1:7" ht="80.25" customHeight="1" x14ac:dyDescent="0.2">
      <c r="A50" s="323" t="s">
        <v>288</v>
      </c>
      <c r="B50" s="233" t="s">
        <v>858</v>
      </c>
      <c r="C50" s="234">
        <v>450000000</v>
      </c>
      <c r="D50" s="235"/>
      <c r="E50" s="337">
        <f>C50-D50</f>
        <v>450000000</v>
      </c>
      <c r="F50" s="16">
        <v>42597</v>
      </c>
      <c r="G50" s="234"/>
    </row>
    <row r="51" spans="1:7" ht="12.75" x14ac:dyDescent="0.2">
      <c r="A51" s="319"/>
      <c r="B51" s="82" t="s">
        <v>708</v>
      </c>
      <c r="C51" s="83">
        <f>SUM(C50)</f>
        <v>450000000</v>
      </c>
      <c r="D51" s="83">
        <f>SUM(D50)</f>
        <v>0</v>
      </c>
      <c r="E51" s="85">
        <f>C51-D51</f>
        <v>450000000</v>
      </c>
      <c r="F51" s="85"/>
      <c r="G51" s="305">
        <f>D51/C51</f>
        <v>0</v>
      </c>
    </row>
    <row r="52" spans="1:7" ht="36" x14ac:dyDescent="0.2">
      <c r="A52" s="80" t="s">
        <v>277</v>
      </c>
      <c r="B52" s="88" t="s">
        <v>278</v>
      </c>
      <c r="C52" s="88" t="s">
        <v>279</v>
      </c>
      <c r="D52" s="88" t="s">
        <v>286</v>
      </c>
      <c r="E52" s="88" t="s">
        <v>281</v>
      </c>
      <c r="F52" s="88" t="s">
        <v>282</v>
      </c>
      <c r="G52" s="88" t="s">
        <v>283</v>
      </c>
    </row>
    <row r="53" spans="1:7" ht="171" customHeight="1" x14ac:dyDescent="0.2">
      <c r="A53" s="640" t="s">
        <v>289</v>
      </c>
      <c r="B53" s="115" t="s">
        <v>491</v>
      </c>
      <c r="C53" s="108">
        <v>42000000</v>
      </c>
      <c r="D53" s="108">
        <v>42000000</v>
      </c>
      <c r="E53" s="81">
        <f>+C53-D53</f>
        <v>0</v>
      </c>
      <c r="F53" s="285">
        <v>42408</v>
      </c>
      <c r="G53" s="5" t="s">
        <v>509</v>
      </c>
    </row>
    <row r="54" spans="1:7" ht="78" customHeight="1" x14ac:dyDescent="0.2">
      <c r="A54" s="641"/>
      <c r="B54" s="115" t="s">
        <v>508</v>
      </c>
      <c r="C54" s="108">
        <v>22400000</v>
      </c>
      <c r="D54" s="108">
        <v>22400000</v>
      </c>
      <c r="E54" s="81">
        <f t="shared" ref="E54:E64" si="4">+C54-D54</f>
        <v>0</v>
      </c>
      <c r="F54" s="285">
        <v>42408</v>
      </c>
      <c r="G54" s="5" t="s">
        <v>645</v>
      </c>
    </row>
    <row r="55" spans="1:7" ht="114.75" x14ac:dyDescent="0.2">
      <c r="A55" s="641"/>
      <c r="B55" s="5" t="s">
        <v>484</v>
      </c>
      <c r="C55" s="108">
        <v>12600000</v>
      </c>
      <c r="D55" s="108">
        <v>12600000</v>
      </c>
      <c r="E55" s="81">
        <f t="shared" si="4"/>
        <v>0</v>
      </c>
      <c r="F55" s="285">
        <v>42408</v>
      </c>
      <c r="G55" s="5" t="s">
        <v>485</v>
      </c>
    </row>
    <row r="56" spans="1:7" ht="114.75" x14ac:dyDescent="0.2">
      <c r="A56" s="641"/>
      <c r="B56" s="5" t="s">
        <v>493</v>
      </c>
      <c r="C56" s="108">
        <v>12600000</v>
      </c>
      <c r="D56" s="108">
        <v>12600000</v>
      </c>
      <c r="E56" s="81">
        <f t="shared" si="4"/>
        <v>0</v>
      </c>
      <c r="F56" s="285">
        <v>42408</v>
      </c>
      <c r="G56" s="5" t="s">
        <v>492</v>
      </c>
    </row>
    <row r="57" spans="1:7" ht="114.75" x14ac:dyDescent="0.2">
      <c r="A57" s="641"/>
      <c r="B57" s="5" t="s">
        <v>493</v>
      </c>
      <c r="C57" s="108">
        <v>12600000</v>
      </c>
      <c r="D57" s="108">
        <v>12600000</v>
      </c>
      <c r="E57" s="81">
        <f t="shared" si="4"/>
        <v>0</v>
      </c>
      <c r="F57" s="285">
        <v>42408</v>
      </c>
      <c r="G57" s="5" t="s">
        <v>504</v>
      </c>
    </row>
    <row r="58" spans="1:7" ht="114.75" x14ac:dyDescent="0.2">
      <c r="A58" s="641"/>
      <c r="B58" s="5" t="s">
        <v>493</v>
      </c>
      <c r="C58" s="108">
        <v>12600000</v>
      </c>
      <c r="D58" s="108">
        <v>12600000</v>
      </c>
      <c r="E58" s="81">
        <f t="shared" si="4"/>
        <v>0</v>
      </c>
      <c r="F58" s="285">
        <v>42408</v>
      </c>
      <c r="G58" s="5" t="s">
        <v>505</v>
      </c>
    </row>
    <row r="59" spans="1:7" ht="114.75" x14ac:dyDescent="0.2">
      <c r="A59" s="641"/>
      <c r="B59" s="5" t="s">
        <v>493</v>
      </c>
      <c r="C59" s="108">
        <v>12600000</v>
      </c>
      <c r="D59" s="108">
        <v>12600000</v>
      </c>
      <c r="E59" s="81">
        <f t="shared" si="4"/>
        <v>0</v>
      </c>
      <c r="F59" s="285">
        <v>42408</v>
      </c>
      <c r="G59" s="5" t="s">
        <v>595</v>
      </c>
    </row>
    <row r="60" spans="1:7" ht="111.75" customHeight="1" x14ac:dyDescent="0.2">
      <c r="A60" s="641"/>
      <c r="B60" s="5" t="s">
        <v>484</v>
      </c>
      <c r="C60" s="108">
        <v>10500000</v>
      </c>
      <c r="D60" s="108">
        <v>10500000</v>
      </c>
      <c r="E60" s="81">
        <f t="shared" si="4"/>
        <v>0</v>
      </c>
      <c r="F60" s="285">
        <v>42408</v>
      </c>
      <c r="G60" s="5" t="s">
        <v>544</v>
      </c>
    </row>
    <row r="61" spans="1:7" ht="114.75" x14ac:dyDescent="0.2">
      <c r="A61" s="641"/>
      <c r="B61" s="5" t="s">
        <v>484</v>
      </c>
      <c r="C61" s="108">
        <v>10500000</v>
      </c>
      <c r="D61" s="108">
        <v>10500000</v>
      </c>
      <c r="E61" s="81">
        <f t="shared" si="4"/>
        <v>0</v>
      </c>
      <c r="F61" s="285">
        <v>42408</v>
      </c>
      <c r="G61" s="5" t="s">
        <v>482</v>
      </c>
    </row>
    <row r="62" spans="1:7" ht="38.25" x14ac:dyDescent="0.2">
      <c r="A62" s="641"/>
      <c r="B62" s="5" t="s">
        <v>860</v>
      </c>
      <c r="C62" s="108">
        <v>43418300</v>
      </c>
      <c r="D62" s="108"/>
      <c r="E62" s="81">
        <f t="shared" si="4"/>
        <v>43418300</v>
      </c>
      <c r="F62" s="285">
        <v>42509</v>
      </c>
      <c r="G62" s="116"/>
    </row>
    <row r="63" spans="1:7" ht="165.75" x14ac:dyDescent="0.2">
      <c r="A63" s="641"/>
      <c r="B63" s="5" t="s">
        <v>807</v>
      </c>
      <c r="C63" s="108">
        <v>36000000</v>
      </c>
      <c r="D63" s="108">
        <v>36000000</v>
      </c>
      <c r="E63" s="81">
        <f t="shared" si="4"/>
        <v>0</v>
      </c>
      <c r="F63" s="285">
        <v>42471</v>
      </c>
      <c r="G63" s="5" t="s">
        <v>655</v>
      </c>
    </row>
    <row r="64" spans="1:7" ht="38.25" x14ac:dyDescent="0.2">
      <c r="A64" s="641"/>
      <c r="B64" s="5" t="s">
        <v>859</v>
      </c>
      <c r="C64" s="108">
        <v>72181700</v>
      </c>
      <c r="D64" s="108"/>
      <c r="E64" s="81">
        <f t="shared" si="4"/>
        <v>72181700</v>
      </c>
      <c r="F64" s="285">
        <v>42540</v>
      </c>
      <c r="G64" s="116"/>
    </row>
    <row r="65" spans="1:9" ht="12.75" x14ac:dyDescent="0.2">
      <c r="A65" s="89"/>
      <c r="B65" s="82" t="s">
        <v>705</v>
      </c>
      <c r="C65" s="84">
        <f>SUM(C53:C64)</f>
        <v>300000000</v>
      </c>
      <c r="D65" s="84">
        <f t="shared" ref="D65:E65" si="5">SUM(D53:D64)</f>
        <v>184400000</v>
      </c>
      <c r="E65" s="84">
        <f t="shared" si="5"/>
        <v>115600000</v>
      </c>
      <c r="F65" s="85"/>
      <c r="G65" s="86">
        <f>D65/C65</f>
        <v>0.61466666666666669</v>
      </c>
    </row>
    <row r="66" spans="1:9" ht="51" customHeight="1" x14ac:dyDescent="0.2">
      <c r="A66" s="649" t="s">
        <v>690</v>
      </c>
      <c r="B66" s="5" t="s">
        <v>806</v>
      </c>
      <c r="C66" s="108">
        <f>300000000-C67-C68</f>
        <v>204000000</v>
      </c>
      <c r="D66" s="108"/>
      <c r="E66" s="81">
        <f t="shared" ref="E66:E70" si="6">C66-D66</f>
        <v>204000000</v>
      </c>
      <c r="F66" s="285">
        <v>42521</v>
      </c>
      <c r="G66" s="116"/>
    </row>
    <row r="67" spans="1:9" ht="178.5" x14ac:dyDescent="0.2">
      <c r="A67" s="650"/>
      <c r="B67" s="5" t="s">
        <v>861</v>
      </c>
      <c r="C67" s="108">
        <v>48000000</v>
      </c>
      <c r="D67" s="108">
        <v>48000000</v>
      </c>
      <c r="E67" s="81">
        <f t="shared" si="6"/>
        <v>0</v>
      </c>
      <c r="F67" s="285">
        <v>42506</v>
      </c>
      <c r="G67" s="6" t="s">
        <v>776</v>
      </c>
    </row>
    <row r="68" spans="1:9" ht="178.5" x14ac:dyDescent="0.2">
      <c r="A68" s="650"/>
      <c r="B68" s="5" t="s">
        <v>861</v>
      </c>
      <c r="C68" s="108">
        <v>48000000</v>
      </c>
      <c r="D68" s="108">
        <v>48000000</v>
      </c>
      <c r="E68" s="81">
        <f t="shared" si="6"/>
        <v>0</v>
      </c>
      <c r="F68" s="285">
        <v>42506</v>
      </c>
      <c r="G68" s="6" t="s">
        <v>777</v>
      </c>
    </row>
    <row r="69" spans="1:9" s="349" customFormat="1" ht="12.75" x14ac:dyDescent="0.2">
      <c r="A69" s="651"/>
      <c r="B69" s="350" t="s">
        <v>766</v>
      </c>
      <c r="C69" s="351">
        <f>SUM(C66:C68)</f>
        <v>300000000</v>
      </c>
      <c r="D69" s="351">
        <f>SUM(D66:D68)</f>
        <v>96000000</v>
      </c>
      <c r="E69" s="352">
        <f t="shared" si="6"/>
        <v>204000000</v>
      </c>
      <c r="F69" s="352"/>
      <c r="G69" s="353">
        <f>D69/C69</f>
        <v>0.32</v>
      </c>
    </row>
    <row r="70" spans="1:9" ht="22.5" customHeight="1" x14ac:dyDescent="0.2">
      <c r="A70" s="331"/>
      <c r="B70" s="90" t="s">
        <v>767</v>
      </c>
      <c r="C70" s="91">
        <f>C24+C34+C48+C51+C65+C69</f>
        <v>6921000000</v>
      </c>
      <c r="D70" s="91">
        <f>D24+D34+D48+D51+D65+D69</f>
        <v>1112126017</v>
      </c>
      <c r="E70" s="91">
        <f t="shared" si="6"/>
        <v>5808873983</v>
      </c>
      <c r="F70" s="92"/>
      <c r="G70" s="266">
        <f>D70/C70</f>
        <v>0.16068863126715793</v>
      </c>
    </row>
    <row r="71" spans="1:9" ht="12.75" customHeight="1" x14ac:dyDescent="0.2">
      <c r="A71" s="632" t="s">
        <v>290</v>
      </c>
      <c r="B71" s="633"/>
      <c r="C71" s="633"/>
      <c r="D71" s="633"/>
      <c r="E71" s="633"/>
      <c r="F71" s="633"/>
      <c r="G71" s="633"/>
    </row>
    <row r="72" spans="1:9" ht="36" x14ac:dyDescent="0.2">
      <c r="A72" s="80" t="s">
        <v>277</v>
      </c>
      <c r="B72" s="88" t="s">
        <v>278</v>
      </c>
      <c r="C72" s="88" t="s">
        <v>291</v>
      </c>
      <c r="D72" s="88" t="s">
        <v>280</v>
      </c>
      <c r="E72" s="88" t="s">
        <v>281</v>
      </c>
      <c r="F72" s="88" t="s">
        <v>282</v>
      </c>
      <c r="G72" s="88" t="s">
        <v>283</v>
      </c>
    </row>
    <row r="73" spans="1:9" ht="39.75" customHeight="1" x14ac:dyDescent="0.2">
      <c r="A73" s="331" t="s">
        <v>292</v>
      </c>
      <c r="B73" s="642" t="s">
        <v>867</v>
      </c>
      <c r="C73" s="644">
        <v>860000000</v>
      </c>
      <c r="D73" s="645"/>
      <c r="E73" s="646">
        <f>C73-D73</f>
        <v>860000000</v>
      </c>
      <c r="F73" s="636">
        <v>42508</v>
      </c>
      <c r="G73" s="639" t="s">
        <v>692</v>
      </c>
    </row>
    <row r="74" spans="1:9" ht="39.75" customHeight="1" x14ac:dyDescent="0.2">
      <c r="A74" s="331" t="s">
        <v>293</v>
      </c>
      <c r="B74" s="643"/>
      <c r="C74" s="644"/>
      <c r="D74" s="645"/>
      <c r="E74" s="647"/>
      <c r="F74" s="637"/>
      <c r="G74" s="639"/>
    </row>
    <row r="75" spans="1:9" ht="100.5" customHeight="1" x14ac:dyDescent="0.2">
      <c r="A75" s="331" t="s">
        <v>294</v>
      </c>
      <c r="B75" s="643"/>
      <c r="C75" s="644"/>
      <c r="D75" s="645"/>
      <c r="E75" s="648"/>
      <c r="F75" s="638"/>
      <c r="G75" s="639"/>
    </row>
    <row r="76" spans="1:9" ht="12.75" x14ac:dyDescent="0.2">
      <c r="A76" s="82"/>
      <c r="B76" s="82" t="s">
        <v>693</v>
      </c>
      <c r="C76" s="84">
        <f>SUM(C73)</f>
        <v>860000000</v>
      </c>
      <c r="D76" s="84">
        <f>SUM(D73)</f>
        <v>0</v>
      </c>
      <c r="E76" s="84">
        <f t="shared" ref="E76:E83" si="7">C76-D76</f>
        <v>860000000</v>
      </c>
      <c r="F76" s="85"/>
      <c r="G76" s="120">
        <f>D76/C76</f>
        <v>0</v>
      </c>
    </row>
    <row r="77" spans="1:9" ht="150.75" customHeight="1" x14ac:dyDescent="0.2">
      <c r="A77" s="331" t="s">
        <v>295</v>
      </c>
      <c r="B77" s="5" t="s">
        <v>862</v>
      </c>
      <c r="C77" s="108">
        <v>150000000</v>
      </c>
      <c r="D77" s="318"/>
      <c r="E77" s="94">
        <f t="shared" si="7"/>
        <v>150000000</v>
      </c>
      <c r="F77" s="3">
        <v>42418</v>
      </c>
      <c r="G77" s="5" t="s">
        <v>780</v>
      </c>
    </row>
    <row r="78" spans="1:9" ht="120.75" customHeight="1" x14ac:dyDescent="0.2">
      <c r="A78" s="331"/>
      <c r="B78" s="5" t="s">
        <v>863</v>
      </c>
      <c r="C78" s="108">
        <v>100000000</v>
      </c>
      <c r="D78" s="332"/>
      <c r="E78" s="94">
        <f t="shared" si="7"/>
        <v>100000000</v>
      </c>
      <c r="F78" s="3">
        <v>42566</v>
      </c>
      <c r="G78" s="5" t="s">
        <v>772</v>
      </c>
    </row>
    <row r="79" spans="1:9" ht="12.75" x14ac:dyDescent="0.2">
      <c r="A79" s="89"/>
      <c r="B79" s="82" t="s">
        <v>671</v>
      </c>
      <c r="C79" s="84">
        <f>SUM(C77:C78)</f>
        <v>250000000</v>
      </c>
      <c r="D79" s="84">
        <f>SUM(D77:D78)</f>
        <v>0</v>
      </c>
      <c r="E79" s="84">
        <f t="shared" si="7"/>
        <v>250000000</v>
      </c>
      <c r="F79" s="85"/>
      <c r="G79" s="120">
        <f>D79/C79</f>
        <v>0</v>
      </c>
    </row>
    <row r="80" spans="1:9" ht="237.75" customHeight="1" x14ac:dyDescent="0.2">
      <c r="A80" s="93" t="s">
        <v>514</v>
      </c>
      <c r="B80" s="6" t="s">
        <v>864</v>
      </c>
      <c r="C80" s="108">
        <v>80000000</v>
      </c>
      <c r="D80" s="318"/>
      <c r="E80" s="94">
        <f t="shared" si="7"/>
        <v>80000000</v>
      </c>
      <c r="F80" s="3">
        <v>42500</v>
      </c>
      <c r="G80" s="289" t="s">
        <v>592</v>
      </c>
      <c r="I80" s="322"/>
    </row>
    <row r="81" spans="1:10" ht="12.75" x14ac:dyDescent="0.2">
      <c r="A81" s="89"/>
      <c r="B81" s="82" t="s">
        <v>778</v>
      </c>
      <c r="C81" s="84">
        <f>SUM(C80)</f>
        <v>80000000</v>
      </c>
      <c r="D81" s="84">
        <f>SUM(D80)</f>
        <v>0</v>
      </c>
      <c r="E81" s="84">
        <f t="shared" si="7"/>
        <v>80000000</v>
      </c>
      <c r="F81" s="85"/>
      <c r="G81" s="120">
        <f t="shared" ref="G81:G83" si="8">D81/C81</f>
        <v>0</v>
      </c>
    </row>
    <row r="82" spans="1:10" ht="18" customHeight="1" x14ac:dyDescent="0.2">
      <c r="A82" s="90"/>
      <c r="B82" s="90" t="s">
        <v>769</v>
      </c>
      <c r="C82" s="95">
        <f>C76+C79+C81</f>
        <v>1190000000</v>
      </c>
      <c r="D82" s="95">
        <f>SUM(D73:D80)</f>
        <v>0</v>
      </c>
      <c r="E82" s="95">
        <f t="shared" si="7"/>
        <v>1190000000</v>
      </c>
      <c r="F82" s="95"/>
      <c r="G82" s="96">
        <f t="shared" si="8"/>
        <v>0</v>
      </c>
    </row>
    <row r="83" spans="1:10" ht="27.75" customHeight="1" x14ac:dyDescent="0.2">
      <c r="A83" s="97"/>
      <c r="B83" s="97" t="s">
        <v>774</v>
      </c>
      <c r="C83" s="98">
        <f>C70+C82</f>
        <v>8111000000</v>
      </c>
      <c r="D83" s="98">
        <f>D70+D82</f>
        <v>1112126017</v>
      </c>
      <c r="E83" s="98">
        <f t="shared" si="7"/>
        <v>6998873983</v>
      </c>
      <c r="F83" s="98"/>
      <c r="G83" s="265">
        <f t="shared" si="8"/>
        <v>0.13711330501787697</v>
      </c>
      <c r="J83" s="264"/>
    </row>
    <row r="84" spans="1:10" x14ac:dyDescent="0.2">
      <c r="D84" s="66"/>
      <c r="E84" s="19"/>
    </row>
    <row r="86" spans="1:10" x14ac:dyDescent="0.2">
      <c r="D86" s="74"/>
    </row>
  </sheetData>
  <mergeCells count="14">
    <mergeCell ref="F73:F75"/>
    <mergeCell ref="G73:G75"/>
    <mergeCell ref="A53:A64"/>
    <mergeCell ref="B73:B75"/>
    <mergeCell ref="C73:C75"/>
    <mergeCell ref="D73:D75"/>
    <mergeCell ref="E73:E75"/>
    <mergeCell ref="A71:G71"/>
    <mergeCell ref="A66:A69"/>
    <mergeCell ref="A1:G1"/>
    <mergeCell ref="A3:G3"/>
    <mergeCell ref="A5:A23"/>
    <mergeCell ref="A26:A33"/>
    <mergeCell ref="A36:A47"/>
  </mergeCells>
  <pageMargins left="0.70866141732283472" right="0.70866141732283472" top="0.55118110236220474" bottom="0.74803149606299213" header="0.31496062992125984" footer="0.31496062992125984"/>
  <pageSetup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CUADRO PAA 2016</vt:lpstr>
      <vt:lpstr>PLAN DE ADQUISICIONES 2016</vt:lpstr>
      <vt:lpstr>ADICIONES A CONTRATOS</vt:lpstr>
      <vt:lpstr>INVERSIÓN </vt:lpstr>
      <vt:lpstr>'INVERSIÓN '!Área_de_impresión</vt:lpstr>
      <vt:lpstr>'PLAN DE ADQUISICIONES 2016'!Área_de_impresión</vt:lpstr>
      <vt:lpstr>'INVERSIÓN '!Títulos_a_imprimir</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CLARA EDITH ACOSTA MANRIQUE</cp:lastModifiedBy>
  <cp:revision/>
  <cp:lastPrinted>2016-08-18T15:52:01Z</cp:lastPrinted>
  <dcterms:created xsi:type="dcterms:W3CDTF">2012-05-03T16:02:33Z</dcterms:created>
  <dcterms:modified xsi:type="dcterms:W3CDTF">2016-08-18T15:52:21Z</dcterms:modified>
</cp:coreProperties>
</file>